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antoniogm/Library/CloudStorage/GoogleDrive-joseantoniogm@gmail.com/.shortcut-targets-by-id/0B0sSVemsIFYZflh4R0s0N0tMZGFKdmxDWXYyd3piTWcyVmpiMmN4ZmF4dzhxME9kazVXYlk/COMISION DEPORTIVA - DOCUMENTACION/0001- REGLAMENTOS/2024- 01 ANUARIO/004 MONTAÑA/"/>
    </mc:Choice>
  </mc:AlternateContent>
  <xr:revisionPtr revIDLastSave="0" documentId="13_ncr:1_{3A195512-D5D6-FD4C-8309-EFB64FA7E375}" xr6:coauthVersionLast="47" xr6:coauthVersionMax="47" xr10:uidLastSave="{00000000-0000-0000-0000-000000000000}"/>
  <bookViews>
    <workbookView xWindow="78220" yWindow="5780" windowWidth="28800" windowHeight="17500" tabRatio="756" xr2:uid="{00000000-000D-0000-FFFF-FFFF00000000}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 iterateDelta="1E-4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3" l="1"/>
  <c r="X3" i="6" l="1"/>
  <c r="G3" i="6"/>
  <c r="R31" i="3"/>
  <c r="R32" i="3" s="1"/>
  <c r="J31" i="2"/>
  <c r="J29" i="2"/>
  <c r="H25" i="2"/>
  <c r="D25" i="2"/>
  <c r="D24" i="2"/>
  <c r="F23" i="2"/>
  <c r="D23" i="2"/>
  <c r="D22" i="2"/>
  <c r="D21" i="2"/>
  <c r="F25" i="2" l="1"/>
  <c r="B18" i="2"/>
  <c r="D16" i="2"/>
  <c r="AG49" i="1" l="1"/>
  <c r="N54" i="3" l="1"/>
  <c r="N48" i="3"/>
  <c r="N46" i="3"/>
  <c r="N45" i="3"/>
  <c r="Q31" i="3" l="1"/>
  <c r="L110" i="1" l="1"/>
  <c r="U3" i="6" l="1"/>
  <c r="E3" i="6"/>
  <c r="T3" i="6"/>
  <c r="P3" i="6"/>
  <c r="N3" i="6"/>
  <c r="M3" i="6"/>
  <c r="L3" i="6"/>
  <c r="K3" i="6"/>
  <c r="I3" i="6"/>
  <c r="H3" i="6"/>
  <c r="F3" i="6"/>
  <c r="D3" i="6"/>
  <c r="C3" i="6"/>
  <c r="B3" i="6"/>
  <c r="C62" i="1"/>
  <c r="C18" i="1"/>
  <c r="C114" i="1" s="1"/>
  <c r="C28" i="1"/>
  <c r="C24" i="1"/>
  <c r="C22" i="1"/>
  <c r="C21" i="1"/>
  <c r="D75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R3" i="6" l="1"/>
  <c r="V2" i="5"/>
  <c r="AK2" i="5"/>
  <c r="P35" i="3"/>
  <c r="P37" i="3" s="1"/>
  <c r="N56" i="3"/>
  <c r="N44" i="3"/>
  <c r="N55" i="3"/>
  <c r="N47" i="3"/>
  <c r="N43" i="3"/>
  <c r="N51" i="3"/>
  <c r="N42" i="3"/>
  <c r="P33" i="3" s="1"/>
  <c r="Q37" i="3" s="1"/>
  <c r="Q56" i="1" s="1"/>
  <c r="O3" i="6"/>
  <c r="AA56" i="1"/>
  <c r="C78" i="1"/>
  <c r="G78" i="1" s="1"/>
  <c r="AZ2" i="5"/>
  <c r="C26" i="1"/>
  <c r="Q3" i="6" l="1"/>
  <c r="BD2" i="5"/>
  <c r="P39" i="3" l="1"/>
  <c r="Z119" i="1" s="1"/>
  <c r="BB2" i="5" s="1"/>
  <c r="S3" i="6" l="1"/>
  <c r="BC2" i="5"/>
</calcChain>
</file>

<file path=xl/sharedStrings.xml><?xml version="1.0" encoding="utf-8"?>
<sst xmlns="http://schemas.openxmlformats.org/spreadsheetml/2006/main" count="678" uniqueCount="529">
  <si>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</si>
  <si>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</si>
  <si>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</si>
  <si>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</si>
  <si>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</si>
  <si>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</si>
  <si>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</si>
  <si>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</si>
  <si>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</si>
  <si>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</si>
  <si>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</si>
  <si>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</si>
  <si>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</si>
  <si>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</si>
  <si>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</si>
  <si>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</si>
  <si>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</si>
  <si>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</si>
  <si>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</si>
  <si>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</si>
  <si>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</si>
  <si>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</si>
  <si>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</si>
  <si>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</si>
  <si>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</si>
  <si>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</si>
  <si>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</si>
  <si>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</si>
  <si>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</si>
  <si>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</si>
  <si>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</si>
  <si>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</si>
  <si>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</si>
  <si>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</si>
  <si>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</si>
  <si>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</si>
  <si>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</si>
  <si>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</si>
  <si>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</si>
  <si>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</si>
  <si>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</si>
  <si>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</si>
  <si>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</si>
  <si>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</si>
  <si>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</si>
  <si>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</si>
  <si>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</si>
  <si>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</si>
  <si>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</si>
  <si>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</si>
  <si>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</si>
  <si>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</si>
  <si>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</si>
  <si>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</si>
  <si>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</si>
  <si>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</si>
  <si>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</si>
  <si>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</si>
  <si>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</si>
  <si>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</si>
  <si>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</si>
  <si>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</si>
  <si>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</si>
  <si>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</si>
  <si>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</si>
  <si>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</si>
  <si>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</si>
  <si>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</si>
  <si>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</si>
  <si>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</si>
  <si>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</si>
  <si>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</si>
  <si>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</si>
  <si>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</si>
  <si>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</si>
  <si>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</si>
  <si>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</si>
  <si>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</si>
  <si>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</si>
  <si>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</si>
  <si>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</si>
  <si>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</si>
  <si>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</si>
  <si>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</si>
  <si>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</si>
  <si>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</si>
  <si>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</si>
  <si>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</si>
  <si>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</si>
  <si>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</si>
  <si>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</si>
  <si>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</si>
  <si>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</si>
  <si>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</si>
  <si>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</si>
  <si>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</si>
  <si>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</si>
  <si>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</si>
  <si>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</si>
  <si>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</si>
  <si>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</si>
  <si>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</si>
  <si>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</si>
  <si>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</si>
  <si>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</si>
  <si>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</si>
  <si>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</si>
  <si>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</si>
  <si>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</si>
  <si>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</si>
  <si>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</si>
  <si>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</si>
  <si>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</si>
  <si>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</si>
  <si>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</si>
  <si>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</si>
  <si>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</si>
  <si>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</si>
  <si>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</si>
  <si>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</si>
  <si>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</si>
  <si>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</si>
  <si>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</si>
  <si>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</si>
  <si>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</si>
  <si>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</si>
  <si>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</si>
  <si>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</si>
  <si>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</si>
  <si>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</si>
  <si>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</si>
  <si>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</si>
  <si>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</si>
  <si>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</si>
  <si>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</si>
  <si>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</si>
  <si>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</si>
  <si>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</si>
  <si>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</si>
  <si>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</si>
  <si>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</si>
  <si>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</si>
  <si>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</si>
  <si>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</si>
  <si>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</si>
  <si>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</si>
  <si>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</si>
  <si>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</si>
  <si>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</si>
  <si>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</si>
  <si>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</si>
  <si>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</si>
  <si>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</si>
  <si>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</si>
  <si>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</si>
  <si>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</si>
  <si>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</si>
  <si>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</si>
  <si>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</si>
  <si>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</si>
  <si>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</si>
  <si>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</si>
  <si>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</si>
  <si>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</si>
  <si>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</si>
  <si>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</si>
  <si>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</si>
  <si>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</si>
  <si>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</si>
  <si>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</si>
  <si>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</si>
  <si>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</si>
  <si>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</si>
  <si>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</si>
  <si>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</si>
  <si>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</si>
  <si>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</si>
  <si>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</si>
  <si>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</si>
  <si>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</si>
  <si>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</si>
  <si>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</si>
  <si>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</si>
  <si>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</si>
  <si>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</si>
  <si>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</si>
  <si>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</si>
  <si>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</si>
  <si>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</si>
  <si>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</si>
  <si>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</si>
  <si>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</si>
  <si>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</si>
  <si>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</si>
  <si>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</si>
  <si>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</si>
  <si>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</si>
  <si>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</si>
  <si>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</si>
  <si>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</si>
  <si>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</si>
  <si>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</si>
  <si>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</si>
  <si>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</si>
  <si>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</si>
  <si>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</si>
  <si>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</si>
  <si>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</si>
  <si>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</si>
  <si>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</si>
  <si>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</si>
  <si>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</si>
  <si>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</si>
  <si>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</si>
  <si>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</si>
  <si>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</si>
  <si>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</si>
  <si>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</si>
  <si>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</si>
  <si>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</si>
  <si>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</si>
  <si>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</si>
  <si>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</si>
  <si>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</si>
  <si>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</si>
  <si>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</si>
  <si>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</si>
  <si>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</si>
  <si>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</si>
  <si>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</si>
  <si>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</si>
  <si>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</si>
  <si>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</si>
  <si>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</si>
  <si>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</si>
  <si>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</si>
  <si>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</si>
  <si>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</si>
  <si>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</si>
  <si>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</si>
  <si>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</si>
  <si>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</si>
  <si>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</si>
  <si>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</si>
  <si>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</si>
  <si>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</si>
  <si>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</si>
  <si>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</si>
  <si>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</si>
  <si>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</si>
  <si>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</si>
  <si>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</si>
  <si>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</si>
  <si>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</si>
  <si>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</si>
  <si>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</si>
  <si>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</si>
  <si>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</si>
  <si>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</si>
  <si>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</si>
  <si>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</si>
  <si>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</si>
  <si>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</si>
  <si>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</si>
  <si>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</si>
  <si>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</si>
  <si>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</si>
  <si>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</si>
  <si>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</si>
  <si>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</si>
  <si>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</si>
  <si>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</si>
  <si>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</si>
  <si>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</si>
  <si>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</si>
  <si>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</si>
  <si>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</si>
  <si>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</si>
  <si>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</si>
  <si>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</si>
  <si>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</si>
  <si>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</si>
  <si>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</si>
  <si>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</si>
  <si>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</si>
  <si>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</si>
  <si>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</si>
  <si>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</si>
  <si>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</si>
  <si>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</si>
  <si>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</si>
  <si>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</si>
  <si>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</si>
  <si>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</si>
  <si>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</si>
  <si>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</si>
  <si>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</si>
  <si>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</si>
  <si>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</si>
  <si>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</si>
  <si>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</si>
  <si>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</si>
  <si>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</si>
  <si>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</si>
  <si>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</si>
  <si>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</si>
  <si>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</si>
  <si>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</si>
  <si>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</si>
  <si>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</si>
  <si>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ESC. SUR</t>
  </si>
  <si>
    <t>APARTADO DE CORREOS 242</t>
  </si>
  <si>
    <t>11100</t>
  </si>
  <si>
    <t>SAN FERNANDO</t>
  </si>
  <si>
    <t>CADIZ</t>
  </si>
  <si>
    <t>inscripcion@escuderiasur.net</t>
  </si>
  <si>
    <t>GRANADA</t>
  </si>
  <si>
    <t>CORDOBA</t>
  </si>
  <si>
    <t>956 - 590.598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</si>
  <si>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</si>
  <si>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</si>
  <si>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</si>
  <si>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</si>
  <si>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</si>
  <si>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</si>
  <si>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</si>
  <si>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</si>
  <si>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</si>
  <si>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</si>
  <si>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</si>
  <si>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</si>
  <si>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</si>
  <si>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</si>
  <si>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</si>
  <si>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</si>
  <si>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</si>
  <si>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</si>
  <si>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</si>
  <si>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</si>
  <si>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</si>
  <si>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</si>
  <si>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</si>
  <si>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</si>
  <si>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</si>
  <si>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</si>
  <si>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Grupo N3 - R1</t>
  </si>
  <si>
    <t>N3</t>
  </si>
  <si>
    <t>N2 ATMOSFERICO</t>
  </si>
  <si>
    <t>N2</t>
  </si>
  <si>
    <t>N3-N2 T</t>
  </si>
  <si>
    <t>N3 TURBO - N2 TURBO</t>
  </si>
  <si>
    <t>GRUPO N o HN TURBO</t>
  </si>
  <si>
    <t>Grupo N / HN ATMOSFERICO</t>
  </si>
  <si>
    <t>Grupo A - HA ATMOSFERICO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</si>
  <si>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</si>
  <si>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</si>
  <si>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</si>
  <si>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</si>
  <si>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</si>
  <si>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</si>
  <si>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</si>
  <si>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</si>
  <si>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</si>
  <si>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</si>
  <si>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</si>
  <si>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subidanoalejo@gmail.com</t>
  </si>
  <si>
    <t>ESC. MONTORO</t>
  </si>
  <si>
    <t>14600</t>
  </si>
  <si>
    <t>MONTORO</t>
  </si>
  <si>
    <t>escuderiamontoro@hotmail.com</t>
  </si>
  <si>
    <t>ESC. COLMENAR RACING</t>
  </si>
  <si>
    <t>C/ ACERA NUEVA 5</t>
  </si>
  <si>
    <t>29170</t>
  </si>
  <si>
    <t>COLMENAR</t>
  </si>
  <si>
    <t>MALAGA</t>
  </si>
  <si>
    <t>610 70 90 35</t>
  </si>
  <si>
    <t>subidacolmenar@gmail.com</t>
  </si>
  <si>
    <t>AUTO CLUB VENTURI</t>
  </si>
  <si>
    <t>CALLE FRANCISCO DE HERRERA, 22</t>
  </si>
  <si>
    <t>CASARABONELA</t>
  </si>
  <si>
    <t>650 77 41 73</t>
  </si>
  <si>
    <t>subidacasarabonela@gmail.com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</si>
  <si>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</si>
  <si>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</si>
  <si>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</si>
  <si>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</si>
  <si>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</si>
  <si>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</si>
  <si>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</si>
  <si>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</si>
  <si>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automovilclubelejido@gmail.com</t>
  </si>
  <si>
    <t>ESCUDERIA DEL MARMOL</t>
  </si>
  <si>
    <t>CTRA. TAHAL</t>
  </si>
  <si>
    <t>04867 </t>
  </si>
  <si>
    <t>MACAEL</t>
  </si>
  <si>
    <t>escuderiadelmarmol@hotmail.com</t>
  </si>
  <si>
    <t>ESC VILLACOR</t>
  </si>
  <si>
    <t>Lorenzo Ferrerira 39</t>
  </si>
  <si>
    <t>14006</t>
  </si>
  <si>
    <t>VILLAVICIOSA</t>
  </si>
  <si>
    <t>info@escuderiavillacor.es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</si>
  <si>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</si>
  <si>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</si>
  <si>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</si>
  <si>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</si>
  <si>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</si>
  <si>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</si>
  <si>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</si>
  <si>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</si>
  <si>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</si>
  <si>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</si>
  <si>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</si>
  <si>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</si>
  <si>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</si>
  <si>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</si>
  <si>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</si>
  <si>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</si>
  <si>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</si>
  <si>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</si>
  <si>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</si>
  <si>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</si>
  <si>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</si>
  <si>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</si>
  <si>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</si>
  <si>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</si>
  <si>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</si>
  <si>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</si>
  <si>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</si>
  <si>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</si>
  <si>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</si>
  <si>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</si>
  <si>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</si>
  <si>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</si>
  <si>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</si>
  <si>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</si>
  <si>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</si>
  <si>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</si>
  <si>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</si>
  <si>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</si>
  <si>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inscripciones.subidalanjaron@gmail.com</t>
  </si>
  <si>
    <t>AVDA. DOCTOR FLEMING ,13   BAJO IZQUIERDA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</si>
  <si>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</si>
  <si>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JUNIOR / SENIOR</t>
  </si>
  <si>
    <t>PROVINCIA</t>
  </si>
  <si>
    <t>V SUBIDA VILLA DE NOALEJO</t>
  </si>
  <si>
    <t>XXI SUBIDA A MONTORO</t>
  </si>
  <si>
    <t>IX Subida a Colmenar-Montes Malaga</t>
  </si>
  <si>
    <t>V SUBIDA A CASARABONELA</t>
  </si>
  <si>
    <t>VI Subida al Cerro de los Cañones</t>
  </si>
  <si>
    <t>IV SUBIDA A BERJA</t>
  </si>
  <si>
    <t>XXXVII  Subida a Vejer</t>
  </si>
  <si>
    <t>XLV SUBIDA AL MARMOL</t>
  </si>
  <si>
    <t>XXX SUBIDA A TRASSIERRA</t>
  </si>
  <si>
    <t>VIII SUBIDA A CATELLAR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</si>
  <si>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</si>
  <si>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</si>
  <si>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</si>
  <si>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</si>
  <si>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</si>
  <si>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</si>
  <si>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</si>
  <si>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</si>
  <si>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>SUBIDA ESTEPONA PEÑAS BLANCAS</t>
  </si>
  <si>
    <t>RSSPORT</t>
  </si>
  <si>
    <t>C/ TENERIA , 11</t>
  </si>
  <si>
    <t>UBRIQUE</t>
  </si>
  <si>
    <t xml:space="preserve">648 29 07 01 </t>
  </si>
  <si>
    <t>secretariarssport@gmail.com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</si>
  <si>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</si>
  <si>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</si>
  <si>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</si>
  <si>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</si>
  <si>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</si>
  <si>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</si>
  <si>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</si>
  <si>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</si>
  <si>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</si>
  <si>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</si>
  <si>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</si>
  <si>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</si>
  <si>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</si>
  <si>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</si>
  <si>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</si>
  <si>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</si>
  <si>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</si>
  <si>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</si>
  <si>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</si>
  <si>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</si>
  <si>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</si>
  <si>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</si>
  <si>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</si>
  <si>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</si>
  <si>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</si>
  <si>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</si>
  <si>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</si>
  <si>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</si>
  <si>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</si>
  <si>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</si>
  <si>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</si>
  <si>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</si>
  <si>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</si>
  <si>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</si>
  <si>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</si>
  <si>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</si>
  <si>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</si>
  <si>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20-21/3/2021</t>
  </si>
  <si>
    <t>8-9/05/2021</t>
  </si>
  <si>
    <t>9-10/05/2021</t>
  </si>
  <si>
    <t>5-6/09/2021</t>
  </si>
  <si>
    <t>5-6-/06/2021</t>
  </si>
  <si>
    <t>19-20/06/2021</t>
  </si>
  <si>
    <t>10-11/07/2021</t>
  </si>
  <si>
    <t>4-5/9/2021</t>
  </si>
  <si>
    <t>25-26/09/2021</t>
  </si>
  <si>
    <t>XXX SUBIDA A ALGAR</t>
  </si>
  <si>
    <t>9-10/10/2021</t>
  </si>
  <si>
    <t>23-24/10/2021</t>
  </si>
  <si>
    <t>6-7/11/2021</t>
  </si>
  <si>
    <t>20-21/11/2021</t>
  </si>
  <si>
    <t>2100</t>
  </si>
  <si>
    <t>0200155516</t>
  </si>
  <si>
    <t>4-5/12/2021</t>
  </si>
  <si>
    <t>RS./DC.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</si>
  <si>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</si>
  <si>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Tipo de vehículo</t>
  </si>
  <si>
    <t>CARAVANA ESPECTÁCULO</t>
  </si>
  <si>
    <t>MONTAÑA 2024</t>
  </si>
  <si>
    <t>XLVIII SUBIDA AL MARMOL</t>
  </si>
  <si>
    <t>inscripciones@faa.net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</si>
</sst>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0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i/>
      <sz val="10"/>
      <color indexed="6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696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3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52" fillId="0" borderId="7" xfId="0" applyNumberFormat="1" applyFont="1" applyBorder="1" applyAlignment="1" applyProtection="1">
      <alignment vertical="center"/>
      <protection hidden="1"/>
    </xf>
    <xf numFmtId="0" fontId="67" fillId="0" borderId="0" xfId="0" applyFont="1" applyAlignment="1">
      <alignment horizontal="center" vertical="center"/>
    </xf>
    <xf numFmtId="168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 applyProtection="1">
      <alignment horizontal="center" vertical="center"/>
      <protection locked="0"/>
    </xf>
    <xf numFmtId="167" fontId="67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1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9" fillId="0" borderId="0" xfId="0" applyNumberFormat="1" applyFont="1" applyAlignment="1">
      <alignment horizontal="center"/>
    </xf>
    <xf numFmtId="171" fontId="69" fillId="0" borderId="0" xfId="0" applyNumberFormat="1" applyFont="1" applyAlignment="1" applyProtection="1">
      <alignment horizontal="center" vertical="center"/>
      <protection locked="0"/>
    </xf>
    <xf numFmtId="0" fontId="72" fillId="3" borderId="0" xfId="0" applyFont="1" applyFill="1"/>
    <xf numFmtId="0" fontId="73" fillId="0" borderId="0" xfId="0" applyFont="1" applyAlignment="1" applyProtection="1">
      <alignment vertical="center" wrapText="1"/>
      <protection hidden="1"/>
    </xf>
    <xf numFmtId="0" fontId="73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9" fillId="0" borderId="0" xfId="0" applyFont="1" applyAlignment="1">
      <alignment horizontal="left" vertical="center"/>
    </xf>
    <xf numFmtId="0" fontId="77" fillId="0" borderId="16" xfId="0" applyFont="1" applyBorder="1" applyAlignment="1">
      <alignment horizontal="center" vertical="center" wrapText="1"/>
    </xf>
    <xf numFmtId="1" fontId="77" fillId="0" borderId="16" xfId="0" applyNumberFormat="1" applyFont="1" applyBorder="1" applyAlignment="1">
      <alignment horizontal="center" vertical="center" wrapText="1"/>
    </xf>
    <xf numFmtId="0" fontId="77" fillId="0" borderId="16" xfId="0" applyFont="1" applyBorder="1" applyAlignment="1">
      <alignment horizontal="left" vertical="center" wrapText="1"/>
    </xf>
    <xf numFmtId="0" fontId="77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9" fillId="0" borderId="0" xfId="0" applyFont="1" applyAlignment="1" applyProtection="1">
      <alignment horizontal="left" vertical="center"/>
      <protection locked="0"/>
    </xf>
    <xf numFmtId="0" fontId="70" fillId="0" borderId="0" xfId="0" applyFont="1" applyAlignment="1">
      <alignment horizontal="left"/>
    </xf>
    <xf numFmtId="49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quotePrefix="1" applyFont="1" applyAlignment="1" applyProtection="1">
      <alignment horizontal="left" vertical="center"/>
      <protection locked="0"/>
    </xf>
    <xf numFmtId="0" fontId="71" fillId="0" borderId="0" xfId="2" applyFont="1" applyAlignment="1">
      <alignment horizontal="left" vertical="center"/>
      <protection locked="0"/>
    </xf>
    <xf numFmtId="168" fontId="69" fillId="0" borderId="0" xfId="0" applyNumberFormat="1" applyFont="1" applyAlignment="1" applyProtection="1">
      <alignment horizontal="left" vertical="center"/>
      <protection locked="0"/>
    </xf>
    <xf numFmtId="0" fontId="69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3" fontId="69" fillId="0" borderId="0" xfId="0" applyNumberFormat="1" applyFont="1" applyAlignment="1" applyProtection="1">
      <alignment horizontal="left" vertical="center"/>
      <protection locked="0"/>
    </xf>
    <xf numFmtId="4" fontId="69" fillId="0" borderId="0" xfId="0" applyNumberFormat="1" applyFont="1" applyAlignment="1" applyProtection="1">
      <alignment horizontal="left" vertical="center"/>
      <protection locked="0"/>
    </xf>
    <xf numFmtId="0" fontId="79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80" fillId="0" borderId="0" xfId="0" applyFont="1" applyAlignment="1">
      <alignment horizontal="left" wrapText="1"/>
    </xf>
    <xf numFmtId="0" fontId="70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7" fillId="9" borderId="0" xfId="0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 vertical="center"/>
    </xf>
    <xf numFmtId="1" fontId="67" fillId="9" borderId="0" xfId="0" applyNumberFormat="1" applyFont="1" applyFill="1" applyAlignment="1">
      <alignment horizontal="center"/>
    </xf>
    <xf numFmtId="0" fontId="67" fillId="9" borderId="0" xfId="0" applyFont="1" applyFill="1"/>
    <xf numFmtId="0" fontId="67" fillId="9" borderId="0" xfId="0" applyFont="1" applyFill="1" applyAlignment="1">
      <alignment horizontal="center"/>
    </xf>
    <xf numFmtId="0" fontId="67" fillId="16" borderId="0" xfId="0" applyFont="1" applyFill="1"/>
    <xf numFmtId="0" fontId="67" fillId="0" borderId="0" xfId="0" applyFont="1" applyAlignment="1">
      <alignment horizontal="left" vertical="center"/>
    </xf>
    <xf numFmtId="0" fontId="82" fillId="0" borderId="0" xfId="0" applyFont="1"/>
    <xf numFmtId="0" fontId="78" fillId="0" borderId="0" xfId="0" applyFont="1" applyAlignment="1" applyProtection="1">
      <alignment vertical="center" wrapText="1"/>
      <protection hidden="1"/>
    </xf>
    <xf numFmtId="0" fontId="84" fillId="17" borderId="82" xfId="0" applyFont="1" applyFill="1" applyBorder="1" applyAlignment="1">
      <alignment horizontal="center" vertical="center"/>
    </xf>
    <xf numFmtId="0" fontId="85" fillId="18" borderId="82" xfId="0" applyFont="1" applyFill="1" applyBorder="1" applyAlignment="1">
      <alignment horizontal="center" vertical="center"/>
    </xf>
    <xf numFmtId="0" fontId="85" fillId="19" borderId="82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7" fillId="0" borderId="27" xfId="0" applyFont="1" applyBorder="1" applyAlignment="1" applyProtection="1">
      <alignment vertical="center" wrapText="1"/>
      <protection hidden="1"/>
    </xf>
    <xf numFmtId="0" fontId="67" fillId="0" borderId="30" xfId="0" applyFont="1" applyBorder="1" applyAlignment="1" applyProtection="1">
      <alignment vertical="center" wrapText="1"/>
      <protection hidden="1"/>
    </xf>
    <xf numFmtId="0" fontId="67" fillId="0" borderId="43" xfId="0" applyFont="1" applyBorder="1" applyAlignment="1" applyProtection="1">
      <alignment vertical="center" wrapText="1"/>
      <protection hidden="1"/>
    </xf>
    <xf numFmtId="0" fontId="77" fillId="0" borderId="82" xfId="0" applyFont="1" applyBorder="1" applyAlignment="1">
      <alignment horizontal="left" vertical="center" wrapText="1"/>
    </xf>
    <xf numFmtId="0" fontId="86" fillId="0" borderId="42" xfId="0" applyFont="1" applyBorder="1" applyAlignment="1" applyProtection="1">
      <alignment vertical="center" wrapText="1"/>
      <protection hidden="1"/>
    </xf>
    <xf numFmtId="0" fontId="86" fillId="0" borderId="0" xfId="0" applyFont="1" applyAlignment="1" applyProtection="1">
      <alignment vertical="center" wrapText="1"/>
      <protection hidden="1"/>
    </xf>
    <xf numFmtId="0" fontId="86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77" fillId="0" borderId="82" xfId="0" applyFont="1" applyBorder="1" applyAlignment="1">
      <alignment horizontal="center" vertical="center" wrapText="1"/>
    </xf>
    <xf numFmtId="0" fontId="88" fillId="0" borderId="0" xfId="0" applyFont="1" applyAlignment="1" applyProtection="1">
      <alignment vertical="center"/>
      <protection locked="0"/>
    </xf>
    <xf numFmtId="0" fontId="89" fillId="0" borderId="0" xfId="0" applyFont="1" applyAlignment="1">
      <alignment horizontal="left" wrapText="1"/>
    </xf>
    <xf numFmtId="0" fontId="88" fillId="0" borderId="0" xfId="0" applyFont="1" applyAlignment="1" applyProtection="1">
      <alignment horizontal="left" vertical="center"/>
      <protection locked="0"/>
    </xf>
    <xf numFmtId="0" fontId="88" fillId="0" borderId="0" xfId="0" applyFont="1" applyAlignment="1">
      <alignment horizontal="left" vertical="center"/>
    </xf>
    <xf numFmtId="14" fontId="88" fillId="0" borderId="0" xfId="0" applyNumberFormat="1" applyFont="1" applyAlignment="1">
      <alignment horizontal="left"/>
    </xf>
    <xf numFmtId="171" fontId="88" fillId="0" borderId="0" xfId="0" applyNumberFormat="1" applyFont="1" applyAlignment="1">
      <alignment horizontal="left"/>
    </xf>
    <xf numFmtId="0" fontId="88" fillId="0" borderId="0" xfId="0" applyFont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57" fillId="7" borderId="0" xfId="0" applyFont="1" applyFill="1" applyAlignment="1" applyProtection="1">
      <alignment horizontal="center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55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6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9" fillId="0" borderId="44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0" fontId="51" fillId="0" borderId="12" xfId="0" applyFont="1" applyBorder="1" applyAlignment="1" applyProtection="1">
      <alignment horizontal="center" vertical="center"/>
      <protection hidden="1"/>
    </xf>
    <xf numFmtId="0" fontId="51" fillId="0" borderId="3" xfId="0" applyFont="1" applyBorder="1" applyAlignment="1" applyProtection="1">
      <alignment horizontal="center" vertical="center"/>
      <protection hidden="1"/>
    </xf>
    <xf numFmtId="0" fontId="51" fillId="0" borderId="5" xfId="0" applyFont="1" applyBorder="1" applyAlignment="1" applyProtection="1">
      <alignment horizontal="center" vertical="center"/>
      <protection hidden="1"/>
    </xf>
    <xf numFmtId="0" fontId="51" fillId="0" borderId="21" xfId="0" applyFont="1" applyBorder="1" applyAlignment="1" applyProtection="1">
      <alignment horizontal="center" vertical="center"/>
      <protection hidden="1"/>
    </xf>
    <xf numFmtId="0" fontId="51" fillId="0" borderId="15" xfId="0" applyFont="1" applyBorder="1" applyAlignment="1" applyProtection="1">
      <alignment horizontal="center" vertical="center"/>
      <protection hidden="1"/>
    </xf>
    <xf numFmtId="0" fontId="51" fillId="0" borderId="17" xfId="0" applyFont="1" applyBorder="1" applyAlignment="1" applyProtection="1">
      <alignment horizontal="center" vertical="center"/>
      <protection hidden="1"/>
    </xf>
    <xf numFmtId="0" fontId="63" fillId="0" borderId="21" xfId="0" applyFont="1" applyBorder="1" applyAlignment="1" applyProtection="1">
      <alignment horizontal="center" vertical="center"/>
      <protection hidden="1"/>
    </xf>
    <xf numFmtId="0" fontId="63" fillId="0" borderId="15" xfId="0" applyFont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0" fontId="60" fillId="11" borderId="12" xfId="0" applyFont="1" applyFill="1" applyBorder="1" applyAlignment="1" applyProtection="1">
      <alignment horizontal="center" vertical="center" wrapText="1"/>
      <protection hidden="1"/>
    </xf>
    <xf numFmtId="0" fontId="60" fillId="11" borderId="3" xfId="0" applyFont="1" applyFill="1" applyBorder="1" applyAlignment="1" applyProtection="1">
      <alignment horizontal="center" vertical="center" wrapText="1"/>
      <protection hidden="1"/>
    </xf>
    <xf numFmtId="0" fontId="60" fillId="11" borderId="5" xfId="0" applyFont="1" applyFill="1" applyBorder="1" applyAlignment="1" applyProtection="1">
      <alignment horizontal="center" vertical="center" wrapText="1"/>
      <protection hidden="1"/>
    </xf>
    <xf numFmtId="0" fontId="60" fillId="11" borderId="1" xfId="0" applyFont="1" applyFill="1" applyBorder="1" applyAlignment="1" applyProtection="1">
      <alignment horizontal="center" vertical="center" wrapText="1"/>
      <protection hidden="1"/>
    </xf>
    <xf numFmtId="0" fontId="60" fillId="11" borderId="0" xfId="0" applyFont="1" applyFill="1" applyAlignment="1" applyProtection="1">
      <alignment horizontal="center" vertical="center" wrapText="1"/>
      <protection hidden="1"/>
    </xf>
    <xf numFmtId="0" fontId="60" fillId="11" borderId="2" xfId="0" applyFont="1" applyFill="1" applyBorder="1" applyAlignment="1" applyProtection="1">
      <alignment horizontal="center" vertical="center" wrapText="1"/>
      <protection hidden="1"/>
    </xf>
    <xf numFmtId="0" fontId="60" fillId="11" borderId="21" xfId="0" applyFont="1" applyFill="1" applyBorder="1" applyAlignment="1" applyProtection="1">
      <alignment horizontal="center" vertical="center" wrapText="1"/>
      <protection hidden="1"/>
    </xf>
    <xf numFmtId="0" fontId="60" fillId="11" borderId="15" xfId="0" applyFont="1" applyFill="1" applyBorder="1" applyAlignment="1" applyProtection="1">
      <alignment horizontal="center" vertical="center" wrapText="1"/>
      <protection hidden="1"/>
    </xf>
    <xf numFmtId="0" fontId="60" fillId="11" borderId="17" xfId="0" applyFont="1" applyFill="1" applyBorder="1" applyAlignment="1" applyProtection="1">
      <alignment horizontal="center" vertical="center" wrapText="1"/>
      <protection hidden="1"/>
    </xf>
    <xf numFmtId="0" fontId="83" fillId="15" borderId="13" xfId="0" applyFont="1" applyFill="1" applyBorder="1" applyAlignment="1" applyProtection="1">
      <alignment horizontal="center" vertical="center"/>
      <protection locked="0"/>
    </xf>
    <xf numFmtId="0" fontId="83" fillId="15" borderId="7" xfId="0" applyFont="1" applyFill="1" applyBorder="1" applyAlignment="1" applyProtection="1">
      <alignment horizontal="center" vertical="center"/>
      <protection locked="0"/>
    </xf>
    <xf numFmtId="0" fontId="83" fillId="15" borderId="10" xfId="0" applyFont="1" applyFill="1" applyBorder="1" applyAlignment="1" applyProtection="1">
      <alignment horizontal="center" vertical="center"/>
      <protection locked="0"/>
    </xf>
    <xf numFmtId="0" fontId="83" fillId="15" borderId="1" xfId="0" applyFont="1" applyFill="1" applyBorder="1" applyAlignment="1" applyProtection="1">
      <alignment horizontal="center" vertical="center"/>
      <protection locked="0"/>
    </xf>
    <xf numFmtId="0" fontId="83" fillId="15" borderId="0" xfId="0" applyFont="1" applyFill="1" applyAlignment="1" applyProtection="1">
      <alignment horizontal="center" vertical="center"/>
      <protection locked="0"/>
    </xf>
    <xf numFmtId="0" fontId="83" fillId="15" borderId="2" xfId="0" applyFont="1" applyFill="1" applyBorder="1" applyAlignment="1" applyProtection="1">
      <alignment horizontal="center" vertical="center"/>
      <protection locked="0"/>
    </xf>
    <xf numFmtId="0" fontId="83" fillId="15" borderId="21" xfId="0" applyFont="1" applyFill="1" applyBorder="1" applyAlignment="1" applyProtection="1">
      <alignment horizontal="center" vertical="center"/>
      <protection locked="0"/>
    </xf>
    <xf numFmtId="0" fontId="83" fillId="15" borderId="15" xfId="0" applyFont="1" applyFill="1" applyBorder="1" applyAlignment="1" applyProtection="1">
      <alignment horizontal="center" vertical="center"/>
      <protection locked="0"/>
    </xf>
    <xf numFmtId="0" fontId="83" fillId="15" borderId="17" xfId="0" applyFont="1" applyFill="1" applyBorder="1" applyAlignment="1" applyProtection="1">
      <alignment horizontal="center" vertical="center"/>
      <protection locked="0"/>
    </xf>
    <xf numFmtId="0" fontId="86" fillId="0" borderId="41" xfId="0" applyFont="1" applyBorder="1" applyAlignment="1" applyProtection="1">
      <alignment horizontal="center" vertical="center" wrapText="1"/>
      <protection hidden="1"/>
    </xf>
    <xf numFmtId="0" fontId="86" fillId="0" borderId="42" xfId="0" applyFont="1" applyBorder="1" applyAlignment="1" applyProtection="1">
      <alignment horizontal="center" vertical="center" wrapText="1"/>
      <protection hidden="1"/>
    </xf>
    <xf numFmtId="0" fontId="86" fillId="0" borderId="26" xfId="0" applyFont="1" applyBorder="1" applyAlignment="1" applyProtection="1">
      <alignment horizontal="center" vertical="center" wrapText="1"/>
      <protection hidden="1"/>
    </xf>
    <xf numFmtId="0" fontId="86" fillId="0" borderId="0" xfId="0" applyFont="1" applyAlignment="1" applyProtection="1">
      <alignment horizontal="center" vertical="center" wrapText="1"/>
      <protection hidden="1"/>
    </xf>
    <xf numFmtId="0" fontId="86" fillId="0" borderId="28" xfId="0" applyFont="1" applyBorder="1" applyAlignment="1" applyProtection="1">
      <alignment horizontal="center" vertical="center" wrapText="1"/>
      <protection hidden="1"/>
    </xf>
    <xf numFmtId="0" fontId="86" fillId="0" borderId="29" xfId="0" applyFont="1" applyBorder="1" applyAlignment="1" applyProtection="1">
      <alignment horizontal="center" vertical="center" wrapText="1"/>
      <protection hidden="1"/>
    </xf>
    <xf numFmtId="0" fontId="55" fillId="2" borderId="32" xfId="0" applyFont="1" applyFill="1" applyBorder="1" applyAlignment="1" applyProtection="1">
      <alignment horizontal="left" vertical="center"/>
      <protection hidden="1"/>
    </xf>
    <xf numFmtId="0" fontId="55" fillId="2" borderId="23" xfId="0" applyFont="1" applyFill="1" applyBorder="1" applyAlignment="1" applyProtection="1">
      <alignment horizontal="left" vertical="center"/>
      <protection hidden="1"/>
    </xf>
    <xf numFmtId="0" fontId="55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60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4" fillId="5" borderId="1" xfId="0" applyNumberFormat="1" applyFont="1" applyFill="1" applyBorder="1" applyAlignment="1" applyProtection="1">
      <alignment horizontal="center" vertical="center"/>
      <protection hidden="1"/>
    </xf>
    <xf numFmtId="1" fontId="64" fillId="5" borderId="0" xfId="0" applyNumberFormat="1" applyFont="1" applyFill="1" applyAlignment="1" applyProtection="1">
      <alignment horizontal="center" vertical="center"/>
      <protection hidden="1"/>
    </xf>
    <xf numFmtId="1" fontId="64" fillId="5" borderId="2" xfId="0" applyNumberFormat="1" applyFont="1" applyFill="1" applyBorder="1" applyAlignment="1" applyProtection="1">
      <alignment horizontal="center" vertical="center"/>
      <protection hidden="1"/>
    </xf>
    <xf numFmtId="1" fontId="64" fillId="5" borderId="21" xfId="0" applyNumberFormat="1" applyFont="1" applyFill="1" applyBorder="1" applyAlignment="1" applyProtection="1">
      <alignment horizontal="center" vertical="center"/>
      <protection hidden="1"/>
    </xf>
    <xf numFmtId="1" fontId="64" fillId="5" borderId="15" xfId="0" applyNumberFormat="1" applyFont="1" applyFill="1" applyBorder="1" applyAlignment="1" applyProtection="1">
      <alignment horizontal="center" vertical="center"/>
      <protection hidden="1"/>
    </xf>
    <xf numFmtId="1" fontId="64" fillId="5" borderId="17" xfId="0" applyNumberFormat="1" applyFont="1" applyFill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51" fillId="0" borderId="16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 applyProtection="1">
      <alignment horizontal="center" vertical="center"/>
      <protection hidden="1"/>
    </xf>
    <xf numFmtId="0" fontId="50" fillId="0" borderId="49" xfId="0" applyFont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39" fillId="0" borderId="45" xfId="0" applyFont="1" applyBorder="1" applyAlignment="1" applyProtection="1">
      <alignment horizontal="center" vertical="center"/>
      <protection hidden="1"/>
    </xf>
    <xf numFmtId="164" fontId="52" fillId="0" borderId="13" xfId="0" applyNumberFormat="1" applyFont="1" applyBorder="1" applyAlignment="1" applyProtection="1">
      <alignment horizontal="center" vertical="center"/>
      <protection hidden="1"/>
    </xf>
    <xf numFmtId="164" fontId="52" fillId="0" borderId="10" xfId="0" applyNumberFormat="1" applyFont="1" applyBorder="1" applyAlignment="1" applyProtection="1">
      <alignment horizontal="center" vertical="center"/>
      <protection hidden="1"/>
    </xf>
    <xf numFmtId="164" fontId="52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0" fillId="7" borderId="0" xfId="0" applyFont="1" applyFill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60" fillId="11" borderId="12" xfId="0" applyFont="1" applyFill="1" applyBorder="1" applyAlignment="1" applyProtection="1">
      <alignment horizontal="center" vertical="center" wrapText="1" readingOrder="1"/>
      <protection hidden="1"/>
    </xf>
    <xf numFmtId="0" fontId="60" fillId="11" borderId="3" xfId="0" applyFont="1" applyFill="1" applyBorder="1" applyAlignment="1" applyProtection="1">
      <alignment horizontal="center" vertical="center" wrapText="1" readingOrder="1"/>
      <protection hidden="1"/>
    </xf>
    <xf numFmtId="0" fontId="60" fillId="11" borderId="5" xfId="0" applyFont="1" applyFill="1" applyBorder="1" applyAlignment="1" applyProtection="1">
      <alignment horizontal="center" vertical="center" wrapText="1" readingOrder="1"/>
      <protection hidden="1"/>
    </xf>
    <xf numFmtId="0" fontId="60" fillId="11" borderId="1" xfId="0" applyFont="1" applyFill="1" applyBorder="1" applyAlignment="1" applyProtection="1">
      <alignment horizontal="center" vertical="center" wrapText="1" readingOrder="1"/>
      <protection hidden="1"/>
    </xf>
    <xf numFmtId="0" fontId="60" fillId="11" borderId="0" xfId="0" applyFont="1" applyFill="1" applyAlignment="1" applyProtection="1">
      <alignment horizontal="center" vertical="center" wrapText="1" readingOrder="1"/>
      <protection hidden="1"/>
    </xf>
    <xf numFmtId="0" fontId="60" fillId="11" borderId="2" xfId="0" applyFont="1" applyFill="1" applyBorder="1" applyAlignment="1" applyProtection="1">
      <alignment horizontal="center" vertical="center" wrapText="1" readingOrder="1"/>
      <protection hidden="1"/>
    </xf>
    <xf numFmtId="0" fontId="60" fillId="11" borderId="21" xfId="0" applyFont="1" applyFill="1" applyBorder="1" applyAlignment="1" applyProtection="1">
      <alignment horizontal="center" vertical="center" wrapText="1" readingOrder="1"/>
      <protection hidden="1"/>
    </xf>
    <xf numFmtId="0" fontId="60" fillId="11" borderId="15" xfId="0" applyFont="1" applyFill="1" applyBorder="1" applyAlignment="1" applyProtection="1">
      <alignment horizontal="center" vertical="center" wrapText="1" readingOrder="1"/>
      <protection hidden="1"/>
    </xf>
    <xf numFmtId="0" fontId="60" fillId="11" borderId="17" xfId="0" applyFont="1" applyFill="1" applyBorder="1" applyAlignment="1" applyProtection="1">
      <alignment horizontal="center" vertical="center" wrapText="1" readingOrder="1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4" fillId="0" borderId="41" xfId="0" applyFont="1" applyBorder="1" applyAlignment="1" applyProtection="1">
      <alignment horizontal="center" vertical="center" wrapText="1"/>
      <protection hidden="1"/>
    </xf>
    <xf numFmtId="0" fontId="74" fillId="0" borderId="42" xfId="0" applyFont="1" applyBorder="1" applyAlignment="1" applyProtection="1">
      <alignment horizontal="center" vertical="center" wrapText="1"/>
      <protection hidden="1"/>
    </xf>
    <xf numFmtId="0" fontId="74" fillId="0" borderId="43" xfId="0" applyFont="1" applyBorder="1" applyAlignment="1" applyProtection="1">
      <alignment horizontal="center" vertical="center" wrapText="1"/>
      <protection hidden="1"/>
    </xf>
    <xf numFmtId="0" fontId="74" fillId="0" borderId="26" xfId="0" applyFont="1" applyBorder="1" applyAlignment="1" applyProtection="1">
      <alignment horizontal="center" vertical="center" wrapText="1"/>
      <protection hidden="1"/>
    </xf>
    <xf numFmtId="0" fontId="74" fillId="0" borderId="0" xfId="0" applyFont="1" applyAlignment="1" applyProtection="1">
      <alignment horizontal="center" vertical="center" wrapText="1"/>
      <protection hidden="1"/>
    </xf>
    <xf numFmtId="0" fontId="74" fillId="0" borderId="27" xfId="0" applyFont="1" applyBorder="1" applyAlignment="1" applyProtection="1">
      <alignment horizontal="center" vertical="center" wrapText="1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45" fillId="0" borderId="13" xfId="0" applyFont="1" applyBorder="1" applyAlignment="1" applyProtection="1">
      <alignment horizontal="center" vertical="distributed" wrapText="1" readingOrder="1"/>
      <protection hidden="1"/>
    </xf>
    <xf numFmtId="0" fontId="45" fillId="0" borderId="7" xfId="0" applyFont="1" applyBorder="1" applyAlignment="1" applyProtection="1">
      <alignment horizontal="center" vertical="distributed" wrapText="1" readingOrder="1"/>
      <protection hidden="1"/>
    </xf>
    <xf numFmtId="0" fontId="45" fillId="0" borderId="8" xfId="0" applyFont="1" applyBorder="1" applyAlignment="1" applyProtection="1">
      <alignment horizontal="center" vertical="distributed" wrapText="1" readingOrder="1"/>
      <protection hidden="1"/>
    </xf>
    <xf numFmtId="0" fontId="45" fillId="0" borderId="1" xfId="0" applyFont="1" applyBorder="1" applyAlignment="1" applyProtection="1">
      <alignment horizontal="center" vertical="distributed" wrapText="1" readingOrder="1"/>
      <protection hidden="1"/>
    </xf>
    <xf numFmtId="0" fontId="45" fillId="0" borderId="0" xfId="0" applyFont="1" applyAlignment="1" applyProtection="1">
      <alignment horizontal="center" vertical="distributed" wrapText="1" readingOrder="1"/>
      <protection hidden="1"/>
    </xf>
    <xf numFmtId="0" fontId="45" fillId="0" borderId="6" xfId="0" applyFont="1" applyBorder="1" applyAlignment="1" applyProtection="1">
      <alignment horizontal="center" vertical="distributed" wrapText="1" readingOrder="1"/>
      <protection hidden="1"/>
    </xf>
    <xf numFmtId="0" fontId="45" fillId="0" borderId="21" xfId="0" applyFont="1" applyBorder="1" applyAlignment="1" applyProtection="1">
      <alignment horizontal="center" vertical="distributed" wrapText="1" readingOrder="1"/>
      <protection hidden="1"/>
    </xf>
    <xf numFmtId="0" fontId="45" fillId="0" borderId="15" xfId="0" applyFont="1" applyBorder="1" applyAlignment="1" applyProtection="1">
      <alignment horizontal="center" vertical="distributed" wrapText="1" readingOrder="1"/>
      <protection hidden="1"/>
    </xf>
    <xf numFmtId="0" fontId="45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55" fillId="2" borderId="41" xfId="0" applyFont="1" applyFill="1" applyBorder="1" applyAlignment="1" applyProtection="1">
      <alignment horizontal="center" vertical="center"/>
      <protection hidden="1"/>
    </xf>
    <xf numFmtId="0" fontId="55" fillId="2" borderId="42" xfId="0" applyFont="1" applyFill="1" applyBorder="1" applyAlignment="1" applyProtection="1">
      <alignment horizontal="center" vertical="center"/>
      <protection hidden="1"/>
    </xf>
    <xf numFmtId="0" fontId="55" fillId="2" borderId="43" xfId="0" applyFont="1" applyFill="1" applyBorder="1" applyAlignment="1" applyProtection="1">
      <alignment horizontal="center" vertical="center"/>
      <protection hidden="1"/>
    </xf>
    <xf numFmtId="0" fontId="55" fillId="2" borderId="28" xfId="0" applyFont="1" applyFill="1" applyBorder="1" applyAlignment="1" applyProtection="1">
      <alignment horizontal="center" vertical="center"/>
      <protection hidden="1"/>
    </xf>
    <xf numFmtId="0" fontId="55" fillId="2" borderId="29" xfId="0" applyFont="1" applyFill="1" applyBorder="1" applyAlignment="1" applyProtection="1">
      <alignment horizontal="center" vertical="center"/>
      <protection hidden="1"/>
    </xf>
    <xf numFmtId="0" fontId="55" fillId="2" borderId="30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164" fontId="62" fillId="0" borderId="16" xfId="0" applyNumberFormat="1" applyFont="1" applyBorder="1" applyAlignment="1" applyProtection="1">
      <alignment horizontal="center" vertical="center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2" fillId="0" borderId="41" xfId="0" applyFont="1" applyBorder="1" applyAlignment="1" applyProtection="1">
      <alignment horizontal="center" vertical="center"/>
      <protection hidden="1"/>
    </xf>
    <xf numFmtId="0" fontId="62" fillId="0" borderId="42" xfId="0" applyFont="1" applyBorder="1" applyAlignment="1" applyProtection="1">
      <alignment horizontal="center" vertical="center"/>
      <protection hidden="1"/>
    </xf>
    <xf numFmtId="0" fontId="62" fillId="0" borderId="43" xfId="0" applyFont="1" applyBorder="1" applyAlignment="1" applyProtection="1">
      <alignment horizontal="center" vertical="center"/>
      <protection hidden="1"/>
    </xf>
    <xf numFmtId="0" fontId="62" fillId="0" borderId="26" xfId="0" applyFont="1" applyBorder="1" applyAlignment="1" applyProtection="1">
      <alignment horizontal="center" vertical="center"/>
      <protection hidden="1"/>
    </xf>
    <xf numFmtId="0" fontId="62" fillId="0" borderId="0" xfId="0" applyFont="1" applyAlignment="1" applyProtection="1">
      <alignment horizontal="center" vertical="center"/>
      <protection hidden="1"/>
    </xf>
    <xf numFmtId="0" fontId="62" fillId="0" borderId="27" xfId="0" applyFont="1" applyBorder="1" applyAlignment="1" applyProtection="1">
      <alignment horizontal="center" vertical="center"/>
      <protection hidden="1"/>
    </xf>
    <xf numFmtId="0" fontId="62" fillId="0" borderId="28" xfId="0" applyFont="1" applyBorder="1" applyAlignment="1" applyProtection="1">
      <alignment horizontal="center" vertical="center"/>
      <protection hidden="1"/>
    </xf>
    <xf numFmtId="0" fontId="62" fillId="0" borderId="29" xfId="0" applyFont="1" applyBorder="1" applyAlignment="1" applyProtection="1">
      <alignment horizontal="center" vertical="center"/>
      <protection hidden="1"/>
    </xf>
    <xf numFmtId="0" fontId="62" fillId="0" borderId="30" xfId="0" applyFont="1" applyBorder="1" applyAlignment="1" applyProtection="1">
      <alignment horizontal="center" vertical="center"/>
      <protection hidden="1"/>
    </xf>
    <xf numFmtId="169" fontId="54" fillId="0" borderId="13" xfId="0" applyNumberFormat="1" applyFont="1" applyBorder="1" applyAlignment="1" applyProtection="1">
      <alignment horizontal="center" vertical="center"/>
      <protection hidden="1"/>
    </xf>
    <xf numFmtId="169" fontId="54" fillId="0" borderId="7" xfId="0" applyNumberFormat="1" applyFont="1" applyBorder="1" applyAlignment="1" applyProtection="1">
      <alignment horizontal="center" vertical="center"/>
      <protection hidden="1"/>
    </xf>
    <xf numFmtId="169" fontId="54" fillId="0" borderId="8" xfId="0" applyNumberFormat="1" applyFont="1" applyBorder="1" applyAlignment="1" applyProtection="1">
      <alignment horizontal="center" vertical="center"/>
      <protection hidden="1"/>
    </xf>
    <xf numFmtId="169" fontId="54" fillId="0" borderId="1" xfId="0" applyNumberFormat="1" applyFont="1" applyBorder="1" applyAlignment="1" applyProtection="1">
      <alignment horizontal="center" vertical="center"/>
      <protection hidden="1"/>
    </xf>
    <xf numFmtId="169" fontId="54" fillId="0" borderId="0" xfId="0" applyNumberFormat="1" applyFont="1" applyAlignment="1" applyProtection="1">
      <alignment horizontal="center" vertical="center"/>
      <protection hidden="1"/>
    </xf>
    <xf numFmtId="169" fontId="54" fillId="0" borderId="6" xfId="0" applyNumberFormat="1" applyFont="1" applyBorder="1" applyAlignment="1" applyProtection="1">
      <alignment horizontal="center" vertical="center"/>
      <protection hidden="1"/>
    </xf>
    <xf numFmtId="169" fontId="54" fillId="0" borderId="21" xfId="0" applyNumberFormat="1" applyFont="1" applyBorder="1" applyAlignment="1" applyProtection="1">
      <alignment horizontal="center" vertical="center"/>
      <protection hidden="1"/>
    </xf>
    <xf numFmtId="169" fontId="54" fillId="0" borderId="15" xfId="0" applyNumberFormat="1" applyFont="1" applyBorder="1" applyAlignment="1" applyProtection="1">
      <alignment horizontal="center" vertical="center"/>
      <protection hidden="1"/>
    </xf>
    <xf numFmtId="169" fontId="54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78" fillId="0" borderId="3" xfId="0" applyFont="1" applyBorder="1" applyAlignment="1" applyProtection="1">
      <alignment horizontal="center" vertical="center" wrapText="1"/>
      <protection hidden="1"/>
    </xf>
    <xf numFmtId="0" fontId="78" fillId="0" borderId="81" xfId="0" applyFont="1" applyBorder="1" applyAlignment="1" applyProtection="1">
      <alignment horizontal="center" vertical="center" wrapText="1"/>
      <protection hidden="1"/>
    </xf>
    <xf numFmtId="0" fontId="78" fillId="0" borderId="0" xfId="0" applyFont="1" applyAlignment="1" applyProtection="1">
      <alignment horizontal="center" vertical="center" wrapText="1"/>
      <protection hidden="1"/>
    </xf>
    <xf numFmtId="0" fontId="78" fillId="0" borderId="27" xfId="0" applyFont="1" applyBorder="1" applyAlignment="1" applyProtection="1">
      <alignment horizontal="center" vertical="center" wrapText="1"/>
      <protection hidden="1"/>
    </xf>
    <xf numFmtId="0" fontId="76" fillId="0" borderId="15" xfId="0" applyFont="1" applyBorder="1" applyAlignment="1">
      <alignment horizontal="center" vertical="center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9" xfId="0" applyNumberFormat="1" applyFont="1" applyBorder="1" applyAlignment="1">
      <alignment horizontal="right" vertical="center"/>
    </xf>
    <xf numFmtId="166" fontId="36" fillId="0" borderId="80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3" fillId="3" borderId="68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0" fontId="33" fillId="3" borderId="67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29" fillId="3" borderId="75" xfId="0" applyFont="1" applyFill="1" applyBorder="1" applyAlignment="1">
      <alignment horizontal="center" vertical="center" textRotation="90"/>
    </xf>
    <xf numFmtId="166" fontId="36" fillId="0" borderId="80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80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6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0" fontId="81" fillId="2" borderId="3" xfId="0" applyFont="1" applyFill="1" applyBorder="1" applyAlignment="1">
      <alignment horizontal="center" vertical="center" wrapText="1"/>
    </xf>
    <xf numFmtId="0" fontId="81" fillId="2" borderId="5" xfId="0" applyFont="1" applyFill="1" applyBorder="1" applyAlignment="1">
      <alignment horizontal="center" vertical="center" wrapText="1"/>
    </xf>
    <xf numFmtId="0" fontId="81" fillId="2" borderId="15" xfId="0" applyFont="1" applyFill="1" applyBorder="1" applyAlignment="1">
      <alignment horizontal="center" vertical="center" wrapText="1"/>
    </xf>
    <xf numFmtId="0" fontId="81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28"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33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V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sel="1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2911" y="9878541"/>
              <a:ext cx="774700" cy="50113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177800</xdr:colOff>
          <xdr:row>59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59</xdr:row>
          <xdr:rowOff>0</xdr:rowOff>
        </xdr:from>
        <xdr:to>
          <xdr:col>12</xdr:col>
          <xdr:colOff>165100</xdr:colOff>
          <xdr:row>59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131</xdr:row>
          <xdr:rowOff>165100</xdr:rowOff>
        </xdr:from>
        <xdr:to>
          <xdr:col>28</xdr:col>
          <xdr:colOff>101600</xdr:colOff>
          <xdr:row>133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131</xdr:row>
          <xdr:rowOff>177800</xdr:rowOff>
        </xdr:from>
        <xdr:to>
          <xdr:col>31</xdr:col>
          <xdr:colOff>139700</xdr:colOff>
          <xdr:row>133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132</xdr:row>
          <xdr:rowOff>0</xdr:rowOff>
        </xdr:from>
        <xdr:to>
          <xdr:col>23</xdr:col>
          <xdr:colOff>127000</xdr:colOff>
          <xdr:row>133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131</xdr:row>
          <xdr:rowOff>177800</xdr:rowOff>
        </xdr:from>
        <xdr:to>
          <xdr:col>21</xdr:col>
          <xdr:colOff>25400</xdr:colOff>
          <xdr:row>133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133</xdr:row>
          <xdr:rowOff>0</xdr:rowOff>
        </xdr:from>
        <xdr:to>
          <xdr:col>23</xdr:col>
          <xdr:colOff>127000</xdr:colOff>
          <xdr:row>134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132</xdr:row>
          <xdr:rowOff>177800</xdr:rowOff>
        </xdr:from>
        <xdr:to>
          <xdr:col>21</xdr:col>
          <xdr:colOff>25400</xdr:colOff>
          <xdr:row>134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134</xdr:row>
          <xdr:rowOff>0</xdr:rowOff>
        </xdr:from>
        <xdr:to>
          <xdr:col>23</xdr:col>
          <xdr:colOff>127000</xdr:colOff>
          <xdr:row>135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133</xdr:row>
          <xdr:rowOff>177800</xdr:rowOff>
        </xdr:from>
        <xdr:to>
          <xdr:col>21</xdr:col>
          <xdr:colOff>25400</xdr:colOff>
          <xdr:row>135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132</xdr:row>
          <xdr:rowOff>165100</xdr:rowOff>
        </xdr:from>
        <xdr:to>
          <xdr:col>28</xdr:col>
          <xdr:colOff>101600</xdr:colOff>
          <xdr:row>134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132</xdr:row>
          <xdr:rowOff>177800</xdr:rowOff>
        </xdr:from>
        <xdr:to>
          <xdr:col>31</xdr:col>
          <xdr:colOff>139700</xdr:colOff>
          <xdr:row>134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133</xdr:row>
          <xdr:rowOff>165100</xdr:rowOff>
        </xdr:from>
        <xdr:to>
          <xdr:col>28</xdr:col>
          <xdr:colOff>101600</xdr:colOff>
          <xdr:row>135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133</xdr:row>
          <xdr:rowOff>177800</xdr:rowOff>
        </xdr:from>
        <xdr:to>
          <xdr:col>31</xdr:col>
          <xdr:colOff>139700</xdr:colOff>
          <xdr:row>135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127000</xdr:colOff>
          <xdr:row>87</xdr:row>
          <xdr:rowOff>50800</xdr:rowOff>
        </xdr:from>
        <xdr:to>
          <xdr:col>25</xdr:col>
          <xdr:colOff>152400</xdr:colOff>
          <xdr:row>89</xdr:row>
          <xdr:rowOff>101600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inscripcion@escuderiasu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0"/>
  <sheetViews>
    <sheetView showGridLines="0" showRowColHeaders="0" showZeros="0" tabSelected="1" showOutlineSymbols="0" zoomScale="185" zoomScaleNormal="185" zoomScaleSheetLayoutView="100" workbookViewId="0">
      <selection activeCell="L15" sqref="L15:Y15"/>
    </sheetView>
  </sheetViews>
  <sheetFormatPr baseColWidth="10" defaultColWidth="0" defaultRowHeight="0" customHeight="1" zeroHeight="1"/>
  <cols>
    <col min="1" max="1" width="6.6640625" style="56" customWidth="1"/>
    <col min="2" max="2" width="2.5" style="56" customWidth="1"/>
    <col min="3" max="3" width="4.6640625" style="56" customWidth="1"/>
    <col min="4" max="7" width="3.5" style="56" customWidth="1"/>
    <col min="8" max="8" width="4.5" style="56" customWidth="1"/>
    <col min="9" max="9" width="2.33203125" style="56" customWidth="1"/>
    <col min="10" max="10" width="3.5" style="56" customWidth="1"/>
    <col min="11" max="11" width="1.33203125" style="56" customWidth="1"/>
    <col min="12" max="12" width="7.33203125" style="56" customWidth="1"/>
    <col min="13" max="14" width="3.5" style="56" customWidth="1"/>
    <col min="15" max="15" width="2.6640625" style="56" customWidth="1"/>
    <col min="16" max="16" width="2" style="56" customWidth="1"/>
    <col min="17" max="17" width="3.6640625" style="56" customWidth="1"/>
    <col min="18" max="18" width="2" style="56" customWidth="1"/>
    <col min="19" max="19" width="1.1640625" style="56" customWidth="1"/>
    <col min="20" max="21" width="2" style="56" customWidth="1"/>
    <col min="22" max="23" width="3.5" style="56" customWidth="1"/>
    <col min="24" max="24" width="4.6640625" style="56" customWidth="1"/>
    <col min="25" max="26" width="2.6640625" style="56" customWidth="1"/>
    <col min="27" max="27" width="3.33203125" style="56" customWidth="1"/>
    <col min="28" max="28" width="3.5" style="56" customWidth="1"/>
    <col min="29" max="29" width="2.6640625" style="56" customWidth="1"/>
    <col min="30" max="30" width="2" style="56" customWidth="1"/>
    <col min="31" max="31" width="3.5" style="56" customWidth="1"/>
    <col min="32" max="32" width="4.5" style="56" customWidth="1"/>
    <col min="33" max="33" width="3.5" style="56" customWidth="1"/>
    <col min="34" max="34" width="2.5" style="56" customWidth="1"/>
    <col min="35" max="35" width="6.5" style="56" customWidth="1"/>
    <col min="36" max="36" width="1.1640625" style="56" hidden="1" customWidth="1"/>
    <col min="37" max="16384" width="11.5" style="56" hidden="1"/>
  </cols>
  <sheetData>
    <row r="1" spans="2:35" ht="5" customHeight="1"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56" t="s">
        <v>298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403" t="s">
        <v>299</v>
      </c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403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390" t="s">
        <v>196</v>
      </c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2"/>
    </row>
    <row r="7" spans="2:35" ht="5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395" t="str">
        <f>Opcion</f>
        <v>ESTADO NORMAL (Todos los datos visibles)</v>
      </c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65"/>
      <c r="P8" s="59"/>
      <c r="Q8" s="397" t="s">
        <v>178</v>
      </c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9"/>
    </row>
    <row r="9" spans="2:35" s="57" customFormat="1" ht="12.75" customHeight="1">
      <c r="B9" s="393" t="str">
        <f>Opcion2</f>
        <v>Active la casilla para imprimir un Boletín de Inscripción vacío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63"/>
      <c r="Q9" s="400"/>
      <c r="R9" s="401"/>
      <c r="S9" s="401"/>
      <c r="T9" s="401"/>
      <c r="U9" s="401"/>
      <c r="V9" s="401"/>
      <c r="W9" s="401"/>
      <c r="X9" s="401"/>
      <c r="Y9" s="401"/>
      <c r="Z9" s="401"/>
      <c r="AA9" s="401"/>
      <c r="AB9" s="401"/>
      <c r="AC9" s="401"/>
      <c r="AD9" s="401"/>
      <c r="AE9" s="401"/>
      <c r="AF9" s="401"/>
      <c r="AG9" s="401"/>
      <c r="AH9" s="402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410">
        <f ca="1">NOW()</f>
        <v>45568.580867824072</v>
      </c>
      <c r="H12" s="410"/>
      <c r="I12" s="410"/>
      <c r="J12" s="410"/>
      <c r="K12" s="34"/>
      <c r="L12" s="411" t="s">
        <v>215</v>
      </c>
      <c r="M12" s="411"/>
      <c r="N12" s="411"/>
      <c r="O12" s="411"/>
      <c r="P12" s="411"/>
      <c r="Q12" s="411"/>
      <c r="R12" s="411"/>
      <c r="S12" s="411"/>
      <c r="T12" s="411"/>
      <c r="U12" s="411"/>
      <c r="V12" s="411"/>
      <c r="W12" s="411"/>
      <c r="X12" s="411"/>
      <c r="Y12" s="411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412" t="s">
        <v>526</v>
      </c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316" t="s">
        <v>21</v>
      </c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8"/>
      <c r="Y17" s="85"/>
      <c r="Z17" s="316" t="s">
        <v>190</v>
      </c>
      <c r="AA17" s="317"/>
      <c r="AB17" s="317"/>
      <c r="AC17" s="317"/>
      <c r="AD17" s="317"/>
      <c r="AE17" s="317"/>
      <c r="AF17" s="317"/>
      <c r="AG17" s="318"/>
      <c r="AH17" s="29"/>
    </row>
    <row r="18" spans="2:34" ht="6" customHeight="1">
      <c r="B18" s="30"/>
      <c r="C18" s="404" t="str">
        <f>IF(Blanco=TRUE,"",' Derechos de Inscripción '!B18)</f>
        <v>XLVIII SUBIDA AL MARMOL</v>
      </c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V18" s="405"/>
      <c r="W18" s="405"/>
      <c r="X18" s="406"/>
      <c r="Y18" s="85"/>
      <c r="Z18" s="413">
        <f>IF(Blanco=TRUE,"",' Derechos de Inscripción '!$D$16)</f>
        <v>45591</v>
      </c>
      <c r="AA18" s="414"/>
      <c r="AB18" s="414"/>
      <c r="AC18" s="414"/>
      <c r="AD18" s="414"/>
      <c r="AE18" s="414"/>
      <c r="AF18" s="414"/>
      <c r="AG18" s="415"/>
      <c r="AH18" s="29"/>
    </row>
    <row r="19" spans="2:34" ht="12" customHeight="1">
      <c r="B19" s="30"/>
      <c r="C19" s="407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9"/>
      <c r="Y19" s="85"/>
      <c r="Z19" s="416"/>
      <c r="AA19" s="417"/>
      <c r="AB19" s="417"/>
      <c r="AC19" s="417"/>
      <c r="AD19" s="417"/>
      <c r="AE19" s="417"/>
      <c r="AF19" s="417"/>
      <c r="AG19" s="418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" customHeight="1">
      <c r="B21" s="28"/>
      <c r="C21" s="387" t="str">
        <f>IF(Blanco=TRUE,"",' Derechos de Inscripción '!D21)</f>
        <v>ESCUDERIA DEL MARMOL</v>
      </c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9"/>
      <c r="Q21" s="5"/>
      <c r="R21" s="419" t="s">
        <v>173</v>
      </c>
      <c r="S21" s="420"/>
      <c r="T21" s="420"/>
      <c r="U21" s="420"/>
      <c r="V21" s="420"/>
      <c r="W21" s="420"/>
      <c r="X21" s="420"/>
      <c r="Y21" s="420"/>
      <c r="Z21" s="420"/>
      <c r="AA21" s="420"/>
      <c r="AB21" s="420"/>
      <c r="AC21" s="420"/>
      <c r="AD21" s="420"/>
      <c r="AE21" s="420"/>
      <c r="AF21" s="420"/>
      <c r="AG21" s="421"/>
      <c r="AH21" s="29"/>
    </row>
    <row r="22" spans="2:34" ht="6.75" customHeight="1">
      <c r="B22" s="28"/>
      <c r="C22" s="431" t="str">
        <f>IF(Blanco=TRUE,"",' Derechos de Inscripción '!D22)</f>
        <v>CTRA. TAHAL</v>
      </c>
      <c r="D22" s="432"/>
      <c r="E22" s="432"/>
      <c r="F22" s="432"/>
      <c r="G22" s="432"/>
      <c r="H22" s="432"/>
      <c r="I22" s="432"/>
      <c r="J22" s="432"/>
      <c r="K22" s="432"/>
      <c r="L22" s="432"/>
      <c r="M22" s="432"/>
      <c r="N22" s="432"/>
      <c r="O22" s="432"/>
      <c r="P22" s="433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31"/>
      <c r="D23" s="432"/>
      <c r="E23" s="432"/>
      <c r="F23" s="432"/>
      <c r="G23" s="432"/>
      <c r="H23" s="432"/>
      <c r="I23" s="432"/>
      <c r="J23" s="432"/>
      <c r="K23" s="432"/>
      <c r="L23" s="432"/>
      <c r="M23" s="432"/>
      <c r="N23" s="432"/>
      <c r="O23" s="432"/>
      <c r="P23" s="433"/>
      <c r="Q23" s="5"/>
      <c r="R23" s="321" t="s">
        <v>174</v>
      </c>
      <c r="S23" s="322"/>
      <c r="T23" s="322"/>
      <c r="U23" s="322"/>
      <c r="V23" s="322"/>
      <c r="W23" s="322"/>
      <c r="X23" s="322"/>
      <c r="Y23" s="322"/>
      <c r="Z23" s="323"/>
      <c r="AA23" s="425" t="s">
        <v>175</v>
      </c>
      <c r="AB23" s="426"/>
      <c r="AC23" s="426"/>
      <c r="AD23" s="427"/>
      <c r="AE23" s="321" t="s">
        <v>179</v>
      </c>
      <c r="AF23" s="322"/>
      <c r="AG23" s="323"/>
      <c r="AH23" s="29"/>
    </row>
    <row r="24" spans="2:34" ht="6.75" customHeight="1">
      <c r="B24" s="28"/>
      <c r="C24" s="474" t="str">
        <f>IF(Blanco=TRUE,"",IF(TEXT(' Derechos de Inscripción '!D23,"00000")=" ","",TEXT(' Derechos de Inscripción '!D23,"00000")&amp;"-"&amp;' Derechos de Inscripción '!F23&amp;" "&amp;' Derechos de Inscripción '!D24))</f>
        <v>04867 -MACAEL (ALMERIA)</v>
      </c>
      <c r="D24" s="475"/>
      <c r="E24" s="475"/>
      <c r="F24" s="475"/>
      <c r="G24" s="475"/>
      <c r="H24" s="475"/>
      <c r="I24" s="475"/>
      <c r="J24" s="475"/>
      <c r="K24" s="475"/>
      <c r="L24" s="475"/>
      <c r="M24" s="475"/>
      <c r="N24" s="475"/>
      <c r="O24" s="475"/>
      <c r="P24" s="476"/>
      <c r="Q24" s="5"/>
      <c r="R24" s="324"/>
      <c r="S24" s="325"/>
      <c r="T24" s="325"/>
      <c r="U24" s="325"/>
      <c r="V24" s="325"/>
      <c r="W24" s="325"/>
      <c r="X24" s="325"/>
      <c r="Y24" s="325"/>
      <c r="Z24" s="326"/>
      <c r="AA24" s="428"/>
      <c r="AB24" s="429"/>
      <c r="AC24" s="429"/>
      <c r="AD24" s="430"/>
      <c r="AE24" s="324"/>
      <c r="AF24" s="325"/>
      <c r="AG24" s="326"/>
      <c r="AH24" s="29"/>
    </row>
    <row r="25" spans="2:34" ht="6.75" customHeight="1">
      <c r="B25" s="28"/>
      <c r="C25" s="474"/>
      <c r="D25" s="475"/>
      <c r="E25" s="475"/>
      <c r="F25" s="475"/>
      <c r="G25" s="475"/>
      <c r="H25" s="475"/>
      <c r="I25" s="475"/>
      <c r="J25" s="475"/>
      <c r="K25" s="475"/>
      <c r="L25" s="475"/>
      <c r="M25" s="475"/>
      <c r="N25" s="475"/>
      <c r="O25" s="475"/>
      <c r="P25" s="476"/>
      <c r="Q25" s="5"/>
      <c r="R25" s="447" t="s">
        <v>176</v>
      </c>
      <c r="S25" s="448"/>
      <c r="T25" s="448"/>
      <c r="U25" s="448"/>
      <c r="V25" s="468"/>
      <c r="W25" s="468"/>
      <c r="X25" s="468"/>
      <c r="Y25" s="468"/>
      <c r="Z25" s="469"/>
      <c r="AA25" s="453"/>
      <c r="AB25" s="454"/>
      <c r="AC25" s="454"/>
      <c r="AD25" s="455"/>
      <c r="AE25" s="434"/>
      <c r="AF25" s="435"/>
      <c r="AG25" s="436"/>
      <c r="AH25" s="29"/>
    </row>
    <row r="26" spans="2:34" ht="6.75" customHeight="1">
      <c r="B26" s="28"/>
      <c r="C26" s="431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678313106 - FAX: 0</v>
      </c>
      <c r="D26" s="432"/>
      <c r="E26" s="432"/>
      <c r="F26" s="432"/>
      <c r="G26" s="432"/>
      <c r="H26" s="432"/>
      <c r="I26" s="432"/>
      <c r="J26" s="432"/>
      <c r="K26" s="432"/>
      <c r="L26" s="432"/>
      <c r="M26" s="432"/>
      <c r="N26" s="432"/>
      <c r="O26" s="432"/>
      <c r="P26" s="433"/>
      <c r="Q26" s="5"/>
      <c r="R26" s="449"/>
      <c r="S26" s="450"/>
      <c r="T26" s="450"/>
      <c r="U26" s="450"/>
      <c r="V26" s="470"/>
      <c r="W26" s="470"/>
      <c r="X26" s="470"/>
      <c r="Y26" s="470"/>
      <c r="Z26" s="471"/>
      <c r="AA26" s="434"/>
      <c r="AB26" s="435"/>
      <c r="AC26" s="435"/>
      <c r="AD26" s="436"/>
      <c r="AE26" s="434"/>
      <c r="AF26" s="435"/>
      <c r="AG26" s="436"/>
      <c r="AH26" s="29"/>
    </row>
    <row r="27" spans="2:34" ht="6.75" customHeight="1">
      <c r="B27" s="28"/>
      <c r="C27" s="431"/>
      <c r="D27" s="432"/>
      <c r="E27" s="432"/>
      <c r="F27" s="432"/>
      <c r="G27" s="432"/>
      <c r="H27" s="432"/>
      <c r="I27" s="432"/>
      <c r="J27" s="432"/>
      <c r="K27" s="432"/>
      <c r="L27" s="432"/>
      <c r="M27" s="432"/>
      <c r="N27" s="432"/>
      <c r="O27" s="432"/>
      <c r="P27" s="433"/>
      <c r="Q27" s="5"/>
      <c r="R27" s="451"/>
      <c r="S27" s="452"/>
      <c r="T27" s="452"/>
      <c r="U27" s="452"/>
      <c r="V27" s="472"/>
      <c r="W27" s="472"/>
      <c r="X27" s="472"/>
      <c r="Y27" s="472"/>
      <c r="Z27" s="473"/>
      <c r="AA27" s="434"/>
      <c r="AB27" s="435"/>
      <c r="AC27" s="435"/>
      <c r="AD27" s="436"/>
      <c r="AE27" s="434"/>
      <c r="AF27" s="435"/>
      <c r="AG27" s="436"/>
      <c r="AH27" s="29"/>
    </row>
    <row r="28" spans="2:34" ht="6.75" customHeight="1">
      <c r="B28" s="28"/>
      <c r="C28" s="456" t="str">
        <f>IF(Blanco=TRUE,"","e_mail: " &amp; ' Derechos de Inscripción '!H25)</f>
        <v>e_mail: inscripciones@faa.net</v>
      </c>
      <c r="D28" s="457"/>
      <c r="E28" s="457"/>
      <c r="F28" s="457"/>
      <c r="G28" s="457"/>
      <c r="H28" s="457"/>
      <c r="I28" s="457"/>
      <c r="J28" s="457"/>
      <c r="K28" s="457"/>
      <c r="L28" s="457"/>
      <c r="M28" s="457"/>
      <c r="N28" s="457"/>
      <c r="O28" s="457"/>
      <c r="P28" s="458"/>
      <c r="Q28" s="5"/>
      <c r="R28" s="462" t="s">
        <v>177</v>
      </c>
      <c r="S28" s="463"/>
      <c r="T28" s="463"/>
      <c r="U28" s="463"/>
      <c r="V28" s="440"/>
      <c r="W28" s="441"/>
      <c r="X28" s="441"/>
      <c r="Y28" s="441"/>
      <c r="Z28" s="442"/>
      <c r="AA28" s="434"/>
      <c r="AB28" s="435"/>
      <c r="AC28" s="435"/>
      <c r="AD28" s="436"/>
      <c r="AE28" s="434"/>
      <c r="AF28" s="435"/>
      <c r="AG28" s="436"/>
      <c r="AH28" s="29"/>
    </row>
    <row r="29" spans="2:34" ht="6" customHeight="1">
      <c r="B29" s="28"/>
      <c r="C29" s="456"/>
      <c r="D29" s="457"/>
      <c r="E29" s="457"/>
      <c r="F29" s="457"/>
      <c r="G29" s="457"/>
      <c r="H29" s="457"/>
      <c r="I29" s="457"/>
      <c r="J29" s="457"/>
      <c r="K29" s="457"/>
      <c r="L29" s="457"/>
      <c r="M29" s="457"/>
      <c r="N29" s="457"/>
      <c r="O29" s="457"/>
      <c r="P29" s="458"/>
      <c r="Q29" s="5"/>
      <c r="R29" s="464"/>
      <c r="S29" s="465"/>
      <c r="T29" s="465"/>
      <c r="U29" s="465"/>
      <c r="V29" s="443"/>
      <c r="W29" s="443"/>
      <c r="X29" s="443"/>
      <c r="Y29" s="443"/>
      <c r="Z29" s="444"/>
      <c r="AA29" s="434"/>
      <c r="AB29" s="435"/>
      <c r="AC29" s="435"/>
      <c r="AD29" s="436"/>
      <c r="AE29" s="434"/>
      <c r="AF29" s="435"/>
      <c r="AG29" s="436"/>
      <c r="AH29" s="29"/>
    </row>
    <row r="30" spans="2:34" ht="6" customHeight="1">
      <c r="B30" s="28"/>
      <c r="C30" s="459"/>
      <c r="D30" s="460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1"/>
      <c r="Q30" s="5"/>
      <c r="R30" s="466"/>
      <c r="S30" s="467"/>
      <c r="T30" s="467"/>
      <c r="U30" s="467"/>
      <c r="V30" s="445"/>
      <c r="W30" s="445"/>
      <c r="X30" s="445"/>
      <c r="Y30" s="445"/>
      <c r="Z30" s="446"/>
      <c r="AA30" s="437"/>
      <c r="AB30" s="438"/>
      <c r="AC30" s="438"/>
      <c r="AD30" s="439"/>
      <c r="AE30" s="437"/>
      <c r="AF30" s="438"/>
      <c r="AG30" s="439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" customHeight="1">
      <c r="B32" s="28"/>
      <c r="C32" s="347" t="s">
        <v>0</v>
      </c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348"/>
      <c r="Z32" s="348"/>
      <c r="AA32" s="348"/>
      <c r="AB32" s="348"/>
      <c r="AC32" s="348"/>
      <c r="AD32" s="348"/>
      <c r="AE32" s="348"/>
      <c r="AF32" s="348"/>
      <c r="AG32" s="349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81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81"/>
      <c r="D35" s="16" t="s">
        <v>309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81"/>
      <c r="D36" s="485"/>
      <c r="E36" s="486"/>
      <c r="F36" s="486"/>
      <c r="G36" s="486"/>
      <c r="H36" s="486"/>
      <c r="I36" s="486"/>
      <c r="J36" s="486"/>
      <c r="K36" s="486"/>
      <c r="L36" s="486"/>
      <c r="M36" s="486"/>
      <c r="N36" s="486"/>
      <c r="O36" s="486"/>
      <c r="P36" s="486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4"/>
      <c r="AH36" s="29"/>
    </row>
    <row r="37" spans="2:34" ht="12" customHeight="1">
      <c r="B37" s="28"/>
      <c r="C37" s="481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81"/>
      <c r="D38" s="480"/>
      <c r="E38" s="423"/>
      <c r="F38" s="423"/>
      <c r="G38" s="423"/>
      <c r="H38" s="423"/>
      <c r="I38" s="423"/>
      <c r="J38" s="423"/>
      <c r="K38" s="423"/>
      <c r="L38" s="423"/>
      <c r="M38" s="423"/>
      <c r="N38" s="423"/>
      <c r="O38" s="423"/>
      <c r="P38" s="479"/>
      <c r="Q38" s="482"/>
      <c r="R38" s="482"/>
      <c r="S38" s="482"/>
      <c r="T38" s="482"/>
      <c r="U38" s="483"/>
      <c r="V38" s="478"/>
      <c r="W38" s="423"/>
      <c r="X38" s="423"/>
      <c r="Y38" s="423"/>
      <c r="Z38" s="423"/>
      <c r="AA38" s="423"/>
      <c r="AB38" s="423"/>
      <c r="AC38" s="423"/>
      <c r="AD38" s="423"/>
      <c r="AE38" s="423"/>
      <c r="AF38" s="423"/>
      <c r="AG38" s="424"/>
      <c r="AH38" s="29"/>
    </row>
    <row r="39" spans="2:34" ht="15" customHeight="1">
      <c r="B39" s="28"/>
      <c r="C39" s="481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81"/>
      <c r="D40" s="480"/>
      <c r="E40" s="423"/>
      <c r="F40" s="423"/>
      <c r="G40" s="423"/>
      <c r="H40" s="423"/>
      <c r="I40" s="479"/>
      <c r="J40" s="478"/>
      <c r="K40" s="423"/>
      <c r="L40" s="423"/>
      <c r="M40" s="423"/>
      <c r="N40" s="423"/>
      <c r="O40" s="423"/>
      <c r="P40" s="479"/>
      <c r="Q40" s="484"/>
      <c r="R40" s="482"/>
      <c r="S40" s="482"/>
      <c r="T40" s="482"/>
      <c r="U40" s="482"/>
      <c r="V40" s="482"/>
      <c r="W40" s="482"/>
      <c r="X40" s="483"/>
      <c r="Y40" s="488"/>
      <c r="Z40" s="489"/>
      <c r="AA40" s="489"/>
      <c r="AB40" s="489"/>
      <c r="AC40" s="490"/>
      <c r="AD40" s="482"/>
      <c r="AE40" s="482"/>
      <c r="AF40" s="482"/>
      <c r="AG40" s="378"/>
      <c r="AH40" s="29"/>
    </row>
    <row r="41" spans="2:34" ht="15" customHeight="1">
      <c r="B41" s="28"/>
      <c r="C41" s="481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81"/>
      <c r="D42" s="336"/>
      <c r="E42" s="337"/>
      <c r="F42" s="337"/>
      <c r="G42" s="337"/>
      <c r="H42" s="338"/>
      <c r="I42" s="422"/>
      <c r="J42" s="337"/>
      <c r="K42" s="337"/>
      <c r="L42" s="337"/>
      <c r="M42" s="338"/>
      <c r="N42" s="422"/>
      <c r="O42" s="337"/>
      <c r="P42" s="337"/>
      <c r="Q42" s="337"/>
      <c r="R42" s="337"/>
      <c r="S42" s="337"/>
      <c r="T42" s="337"/>
      <c r="U42" s="338"/>
      <c r="V42" s="333"/>
      <c r="W42" s="334"/>
      <c r="X42" s="334"/>
      <c r="Y42" s="334"/>
      <c r="Z42" s="334"/>
      <c r="AA42" s="334"/>
      <c r="AB42" s="334"/>
      <c r="AC42" s="334"/>
      <c r="AD42" s="334"/>
      <c r="AE42" s="334"/>
      <c r="AF42" s="334"/>
      <c r="AG42" s="335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491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94" t="s">
        <v>504</v>
      </c>
      <c r="AG44" s="495"/>
      <c r="AH44" s="29"/>
    </row>
    <row r="45" spans="2:34" ht="18" customHeight="1">
      <c r="B45" s="28"/>
      <c r="C45" s="492"/>
      <c r="D45" s="485"/>
      <c r="E45" s="486"/>
      <c r="F45" s="486"/>
      <c r="G45" s="486"/>
      <c r="H45" s="486"/>
      <c r="I45" s="486"/>
      <c r="J45" s="486"/>
      <c r="K45" s="486"/>
      <c r="L45" s="276"/>
      <c r="M45" s="277"/>
      <c r="N45" s="277"/>
      <c r="O45" s="277"/>
      <c r="P45" s="277"/>
      <c r="Q45" s="277"/>
      <c r="R45" s="277"/>
      <c r="S45" s="277"/>
      <c r="T45" s="277"/>
      <c r="U45" s="477"/>
      <c r="V45" s="276"/>
      <c r="W45" s="277"/>
      <c r="X45" s="277"/>
      <c r="Y45" s="277"/>
      <c r="Z45" s="277"/>
      <c r="AA45" s="277"/>
      <c r="AB45" s="277"/>
      <c r="AC45" s="277"/>
      <c r="AD45" s="277"/>
      <c r="AE45" s="277"/>
      <c r="AF45" s="276"/>
      <c r="AG45" s="278"/>
      <c r="AH45" s="29"/>
    </row>
    <row r="46" spans="2:34" ht="12" customHeight="1">
      <c r="B46" s="28"/>
      <c r="C46" s="492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492"/>
      <c r="D47" s="480"/>
      <c r="E47" s="423"/>
      <c r="F47" s="423"/>
      <c r="G47" s="423"/>
      <c r="H47" s="423"/>
      <c r="I47" s="423"/>
      <c r="J47" s="423"/>
      <c r="K47" s="423"/>
      <c r="L47" s="423"/>
      <c r="M47" s="423"/>
      <c r="N47" s="423"/>
      <c r="O47" s="423"/>
      <c r="P47" s="479"/>
      <c r="Q47" s="482"/>
      <c r="R47" s="482"/>
      <c r="S47" s="482"/>
      <c r="T47" s="482"/>
      <c r="U47" s="483"/>
      <c r="V47" s="478"/>
      <c r="W47" s="423"/>
      <c r="X47" s="423"/>
      <c r="Y47" s="423"/>
      <c r="Z47" s="423"/>
      <c r="AA47" s="423"/>
      <c r="AB47" s="423"/>
      <c r="AC47" s="423"/>
      <c r="AD47" s="423"/>
      <c r="AE47" s="423"/>
      <c r="AF47" s="423"/>
      <c r="AG47" s="424"/>
      <c r="AH47" s="29"/>
    </row>
    <row r="48" spans="2:34" ht="15" customHeight="1">
      <c r="B48" s="28"/>
      <c r="C48" s="492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352" t="s">
        <v>320</v>
      </c>
      <c r="AE48" s="353"/>
      <c r="AF48" s="353"/>
      <c r="AG48" s="487"/>
      <c r="AH48" s="29"/>
    </row>
    <row r="49" spans="2:34" ht="18" customHeight="1">
      <c r="B49" s="28"/>
      <c r="C49" s="492"/>
      <c r="D49" s="537"/>
      <c r="E49" s="538"/>
      <c r="F49" s="538"/>
      <c r="G49" s="538"/>
      <c r="H49" s="538"/>
      <c r="I49" s="539"/>
      <c r="J49" s="478"/>
      <c r="K49" s="423"/>
      <c r="L49" s="423"/>
      <c r="M49" s="423"/>
      <c r="N49" s="423"/>
      <c r="O49" s="423"/>
      <c r="P49" s="479"/>
      <c r="Q49" s="478"/>
      <c r="R49" s="423"/>
      <c r="S49" s="423"/>
      <c r="T49" s="423"/>
      <c r="U49" s="423"/>
      <c r="V49" s="423"/>
      <c r="W49" s="423"/>
      <c r="X49" s="423"/>
      <c r="Y49" s="478"/>
      <c r="Z49" s="423"/>
      <c r="AA49" s="423"/>
      <c r="AB49" s="423"/>
      <c r="AC49" s="423"/>
      <c r="AD49" s="505"/>
      <c r="AE49" s="505"/>
      <c r="AF49" s="505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492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493"/>
      <c r="D51" s="336"/>
      <c r="E51" s="337"/>
      <c r="F51" s="337"/>
      <c r="G51" s="337"/>
      <c r="H51" s="338"/>
      <c r="I51" s="422"/>
      <c r="J51" s="337"/>
      <c r="K51" s="337"/>
      <c r="L51" s="337"/>
      <c r="M51" s="338"/>
      <c r="N51" s="422"/>
      <c r="O51" s="337"/>
      <c r="P51" s="337"/>
      <c r="Q51" s="337"/>
      <c r="R51" s="337"/>
      <c r="S51" s="337"/>
      <c r="T51" s="337"/>
      <c r="U51" s="338"/>
      <c r="V51" s="333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5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" customHeight="1">
      <c r="B53" s="28"/>
      <c r="C53" s="347" t="s">
        <v>13</v>
      </c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9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210</v>
      </c>
      <c r="K55" s="92"/>
      <c r="L55" s="92"/>
      <c r="M55" s="92"/>
      <c r="N55" s="92"/>
      <c r="O55" s="92"/>
      <c r="P55" s="92"/>
      <c r="Q55" s="370" t="s">
        <v>524</v>
      </c>
      <c r="R55" s="371"/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1"/>
      <c r="AG55" s="372"/>
      <c r="AH55" s="29"/>
    </row>
    <row r="56" spans="2:34" ht="18.75" customHeight="1">
      <c r="B56" s="158"/>
      <c r="C56" s="345"/>
      <c r="D56" s="345"/>
      <c r="E56" s="345"/>
      <c r="F56" s="345"/>
      <c r="G56" s="345"/>
      <c r="H56" s="345"/>
      <c r="I56" s="346"/>
      <c r="J56" s="276"/>
      <c r="K56" s="277"/>
      <c r="L56" s="277"/>
      <c r="M56" s="277"/>
      <c r="N56" s="277"/>
      <c r="O56" s="277"/>
      <c r="P56" s="278"/>
      <c r="Q56" s="274">
        <f>VLOOKUP(' Datos de Organizadores '!P31,' Datos de Organizadores '!Q28:T39,2)</f>
        <v>0</v>
      </c>
      <c r="R56" s="275"/>
      <c r="S56" s="275"/>
      <c r="T56" s="275"/>
      <c r="U56" s="275"/>
      <c r="V56" s="275"/>
      <c r="W56" s="275"/>
      <c r="X56" s="275"/>
      <c r="Y56" s="275"/>
      <c r="Z56" s="275"/>
      <c r="AA56" s="350" t="str">
        <f>IF(Q60="H",VLOOKUP(' Datos de Organizadores '!W29,' Datos de Organizadores '!V30:X40,3)," ")</f>
        <v xml:space="preserve"> </v>
      </c>
      <c r="AB56" s="350"/>
      <c r="AC56" s="350"/>
      <c r="AD56" s="350"/>
      <c r="AE56" s="350"/>
      <c r="AF56" s="350"/>
      <c r="AG56" s="350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352"/>
      <c r="K57" s="353"/>
      <c r="L57" s="353"/>
      <c r="M57" s="354"/>
      <c r="N57" s="540" t="s">
        <v>211</v>
      </c>
      <c r="O57" s="540"/>
      <c r="P57" s="541"/>
      <c r="Q57" s="268" t="s">
        <v>525</v>
      </c>
      <c r="R57" s="269"/>
      <c r="S57" s="269"/>
      <c r="T57" s="269"/>
      <c r="U57" s="269"/>
      <c r="V57" s="269"/>
      <c r="W57" s="269"/>
      <c r="X57" s="269"/>
      <c r="Y57" s="269"/>
      <c r="Z57" s="270"/>
      <c r="AA57" s="381"/>
      <c r="AB57" s="381"/>
      <c r="AC57" s="381"/>
      <c r="AD57" s="381"/>
      <c r="AE57" s="381"/>
      <c r="AF57" s="381"/>
      <c r="AG57" s="381"/>
      <c r="AH57" s="29"/>
    </row>
    <row r="58" spans="2:34" ht="18" customHeight="1">
      <c r="B58" s="158"/>
      <c r="C58" s="345"/>
      <c r="D58" s="345"/>
      <c r="E58" s="345"/>
      <c r="F58" s="345"/>
      <c r="G58" s="345"/>
      <c r="H58" s="345"/>
      <c r="I58" s="346"/>
      <c r="J58" s="276"/>
      <c r="K58" s="277"/>
      <c r="L58" s="277"/>
      <c r="M58" s="477"/>
      <c r="N58" s="277"/>
      <c r="O58" s="277"/>
      <c r="P58" s="278"/>
      <c r="Q58" s="271"/>
      <c r="R58" s="272"/>
      <c r="S58" s="272"/>
      <c r="T58" s="272"/>
      <c r="U58" s="272"/>
      <c r="V58" s="272"/>
      <c r="W58" s="272"/>
      <c r="X58" s="272"/>
      <c r="Y58" s="272"/>
      <c r="Z58" s="273"/>
      <c r="AA58" s="382"/>
      <c r="AB58" s="277"/>
      <c r="AC58" s="277"/>
      <c r="AD58" s="277"/>
      <c r="AE58" s="277"/>
      <c r="AF58" s="277"/>
      <c r="AG58" s="278"/>
      <c r="AH58" s="29"/>
    </row>
    <row r="59" spans="2:34" ht="15" customHeight="1">
      <c r="B59" s="28"/>
      <c r="C59" s="374" t="s">
        <v>110</v>
      </c>
      <c r="D59" s="375"/>
      <c r="E59" s="374" t="s">
        <v>109</v>
      </c>
      <c r="F59" s="376"/>
      <c r="G59" s="376"/>
      <c r="H59" s="376"/>
      <c r="I59" s="375"/>
      <c r="J59" s="11" t="s">
        <v>218</v>
      </c>
      <c r="K59" s="5"/>
      <c r="L59" s="5"/>
      <c r="M59" s="5"/>
      <c r="N59" s="355"/>
      <c r="O59" s="355"/>
      <c r="P59" s="356"/>
      <c r="Q59" s="266"/>
      <c r="R59" s="266"/>
      <c r="S59" s="266"/>
      <c r="T59" s="266"/>
      <c r="U59" s="266"/>
      <c r="V59" s="373"/>
      <c r="W59" s="265"/>
      <c r="X59" s="266"/>
      <c r="Y59" s="266"/>
      <c r="Z59" s="267"/>
      <c r="AA59" s="351"/>
      <c r="AB59" s="266"/>
      <c r="AC59" s="266"/>
      <c r="AD59" s="266"/>
      <c r="AE59" s="266"/>
      <c r="AF59" s="266"/>
      <c r="AG59" s="267"/>
      <c r="AH59" s="29"/>
    </row>
    <row r="60" spans="2:34" ht="18" customHeight="1">
      <c r="B60" s="158"/>
      <c r="C60" s="377"/>
      <c r="D60" s="378"/>
      <c r="E60" s="482"/>
      <c r="F60" s="482"/>
      <c r="G60" s="482"/>
      <c r="H60" s="482"/>
      <c r="I60" s="378"/>
      <c r="J60" s="177"/>
      <c r="K60" s="178"/>
      <c r="L60" s="178"/>
      <c r="M60" s="178"/>
      <c r="N60" s="178"/>
      <c r="O60" s="178"/>
      <c r="P60" s="179"/>
      <c r="Q60" s="544"/>
      <c r="R60" s="545"/>
      <c r="S60" s="545"/>
      <c r="T60" s="545"/>
      <c r="U60" s="545"/>
      <c r="V60" s="546"/>
      <c r="W60" s="357"/>
      <c r="X60" s="358"/>
      <c r="Y60" s="358"/>
      <c r="Z60" s="359"/>
      <c r="AA60" s="294"/>
      <c r="AB60" s="295"/>
      <c r="AC60" s="295"/>
      <c r="AD60" s="295"/>
      <c r="AE60" s="295"/>
      <c r="AF60" s="295"/>
      <c r="AG60" s="296"/>
      <c r="AH60" s="29"/>
    </row>
    <row r="61" spans="2:34" ht="15" customHeight="1">
      <c r="B61" s="158"/>
      <c r="C61" s="159" t="s">
        <v>217</v>
      </c>
      <c r="D61" s="21"/>
      <c r="E61" s="21"/>
      <c r="F61" s="21"/>
      <c r="G61" s="21"/>
      <c r="H61" s="96"/>
      <c r="I61" s="91"/>
      <c r="J61" s="13" t="s">
        <v>325</v>
      </c>
      <c r="K61" s="5"/>
      <c r="L61" s="5"/>
      <c r="M61" s="5"/>
      <c r="N61" s="5"/>
      <c r="O61" s="86"/>
      <c r="P61" s="154"/>
      <c r="Q61" s="547"/>
      <c r="R61" s="548"/>
      <c r="S61" s="548"/>
      <c r="T61" s="548"/>
      <c r="U61" s="548"/>
      <c r="V61" s="549"/>
      <c r="W61" s="360"/>
      <c r="X61" s="360"/>
      <c r="Y61" s="360"/>
      <c r="Z61" s="361"/>
      <c r="AA61" s="297"/>
      <c r="AB61" s="298"/>
      <c r="AC61" s="298"/>
      <c r="AD61" s="298"/>
      <c r="AE61" s="298"/>
      <c r="AF61" s="298"/>
      <c r="AG61" s="299"/>
      <c r="AH61" s="29"/>
    </row>
    <row r="62" spans="2:34" ht="18" customHeight="1">
      <c r="B62" s="28"/>
      <c r="C62" s="367">
        <f>IF(Turbo=2,VALUE(CILINDRADA),ROUND(VALUE(CILINDRADA)*1.7,0))</f>
        <v>0</v>
      </c>
      <c r="D62" s="368"/>
      <c r="E62" s="368"/>
      <c r="F62" s="368"/>
      <c r="G62" s="368"/>
      <c r="H62" s="368"/>
      <c r="I62" s="369"/>
      <c r="J62" s="364"/>
      <c r="K62" s="365"/>
      <c r="L62" s="365"/>
      <c r="M62" s="365"/>
      <c r="N62" s="365"/>
      <c r="O62" s="365"/>
      <c r="P62" s="366"/>
      <c r="Q62" s="550"/>
      <c r="R62" s="551"/>
      <c r="S62" s="551"/>
      <c r="T62" s="551"/>
      <c r="U62" s="551"/>
      <c r="V62" s="552"/>
      <c r="W62" s="362"/>
      <c r="X62" s="362"/>
      <c r="Y62" s="362"/>
      <c r="Z62" s="363"/>
      <c r="AA62" s="300"/>
      <c r="AB62" s="301"/>
      <c r="AC62" s="301"/>
      <c r="AD62" s="301"/>
      <c r="AE62" s="301"/>
      <c r="AF62" s="301"/>
      <c r="AG62" s="302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" hidden="1" customHeight="1">
      <c r="B64" s="28"/>
      <c r="C64" s="579" t="s">
        <v>209</v>
      </c>
      <c r="D64" s="580"/>
      <c r="E64" s="580"/>
      <c r="F64" s="580"/>
      <c r="G64" s="580"/>
      <c r="H64" s="580"/>
      <c r="I64" s="580"/>
      <c r="J64" s="580"/>
      <c r="K64" s="580"/>
      <c r="L64" s="580"/>
      <c r="M64" s="580"/>
      <c r="N64" s="580"/>
      <c r="O64" s="580"/>
      <c r="P64" s="580"/>
      <c r="Q64" s="580"/>
      <c r="R64" s="580"/>
      <c r="S64" s="580"/>
      <c r="T64" s="580"/>
      <c r="U64" s="580"/>
      <c r="V64" s="580"/>
      <c r="W64" s="580"/>
      <c r="X64" s="580"/>
      <c r="Y64" s="580"/>
      <c r="Z64" s="580"/>
      <c r="AA64" s="580"/>
      <c r="AB64" s="580"/>
      <c r="AC64" s="580"/>
      <c r="AD64" s="580"/>
      <c r="AE64" s="580"/>
      <c r="AF64" s="580"/>
      <c r="AG64" s="581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383" t="s">
        <v>207</v>
      </c>
      <c r="D66" s="384"/>
      <c r="E66" s="384"/>
      <c r="F66" s="384"/>
      <c r="G66" s="384"/>
      <c r="H66" s="384"/>
      <c r="I66" s="384"/>
      <c r="J66" s="384"/>
      <c r="K66" s="384"/>
      <c r="L66" s="384"/>
      <c r="M66" s="384"/>
      <c r="N66" s="384"/>
      <c r="O66" s="384"/>
      <c r="P66" s="384"/>
      <c r="Q66" s="384"/>
      <c r="R66" s="384"/>
      <c r="S66" s="384"/>
      <c r="T66" s="384"/>
      <c r="U66" s="384"/>
      <c r="V66" s="384"/>
      <c r="W66" s="384"/>
      <c r="X66" s="384"/>
      <c r="Y66" s="384"/>
      <c r="Z66" s="384"/>
      <c r="AA66" s="384"/>
      <c r="AB66" s="384"/>
      <c r="AC66" s="384"/>
      <c r="AD66" s="384"/>
      <c r="AE66" s="384"/>
      <c r="AF66" s="384"/>
      <c r="AG66" s="385"/>
      <c r="AH66" s="29"/>
    </row>
    <row r="67" spans="2:34" ht="15.75" hidden="1" customHeight="1">
      <c r="B67" s="28"/>
      <c r="C67" s="75" t="s">
        <v>180</v>
      </c>
      <c r="D67" s="18"/>
      <c r="E67" s="379"/>
      <c r="F67" s="379"/>
      <c r="G67" s="379"/>
      <c r="H67" s="379"/>
      <c r="I67" s="379"/>
      <c r="J67" s="379"/>
      <c r="K67" s="379"/>
      <c r="L67" s="379"/>
      <c r="M67" s="379"/>
      <c r="N67" s="379"/>
      <c r="O67" s="379"/>
      <c r="P67" s="380"/>
      <c r="Q67" s="339" t="s">
        <v>181</v>
      </c>
      <c r="R67" s="340"/>
      <c r="S67" s="340"/>
      <c r="T67" s="340"/>
      <c r="U67" s="340"/>
      <c r="V67" s="340"/>
      <c r="W67" s="340"/>
      <c r="X67" s="340"/>
      <c r="Y67" s="340"/>
      <c r="Z67" s="340"/>
      <c r="AA67" s="340"/>
      <c r="AB67" s="340"/>
      <c r="AC67" s="340"/>
      <c r="AD67" s="340"/>
      <c r="AE67" s="340"/>
      <c r="AF67" s="340"/>
      <c r="AG67" s="341"/>
      <c r="AH67" s="29"/>
    </row>
    <row r="68" spans="2:34" ht="15.75" hidden="1" customHeight="1">
      <c r="B68" s="28"/>
      <c r="C68" s="75" t="s">
        <v>182</v>
      </c>
      <c r="D68" s="18"/>
      <c r="E68" s="379"/>
      <c r="F68" s="379"/>
      <c r="G68" s="379"/>
      <c r="H68" s="379"/>
      <c r="I68" s="379"/>
      <c r="J68" s="379"/>
      <c r="K68" s="379"/>
      <c r="L68" s="379"/>
      <c r="M68" s="379"/>
      <c r="N68" s="379"/>
      <c r="O68" s="379"/>
      <c r="P68" s="380"/>
      <c r="Q68" s="342"/>
      <c r="R68" s="343"/>
      <c r="S68" s="343"/>
      <c r="T68" s="343"/>
      <c r="U68" s="343"/>
      <c r="V68" s="343"/>
      <c r="W68" s="343"/>
      <c r="X68" s="343"/>
      <c r="Y68" s="343"/>
      <c r="Z68" s="343"/>
      <c r="AA68" s="343"/>
      <c r="AB68" s="343"/>
      <c r="AC68" s="343"/>
      <c r="AD68" s="343"/>
      <c r="AE68" s="343"/>
      <c r="AF68" s="343"/>
      <c r="AG68" s="344"/>
      <c r="AH68" s="29"/>
    </row>
    <row r="69" spans="2:34" ht="15.75" hidden="1" customHeight="1">
      <c r="B69" s="28"/>
      <c r="C69" s="75" t="s">
        <v>183</v>
      </c>
      <c r="D69" s="18"/>
      <c r="E69" s="379"/>
      <c r="F69" s="379"/>
      <c r="G69" s="379"/>
      <c r="H69" s="379"/>
      <c r="I69" s="379"/>
      <c r="J69" s="379"/>
      <c r="K69" s="379"/>
      <c r="L69" s="379"/>
      <c r="M69" s="379"/>
      <c r="N69" s="379"/>
      <c r="O69" s="379"/>
      <c r="P69" s="380"/>
      <c r="Q69" s="5"/>
      <c r="R69" s="5"/>
      <c r="S69" s="534"/>
      <c r="T69" s="534"/>
      <c r="U69" s="534"/>
      <c r="V69" s="534"/>
      <c r="W69" s="534"/>
      <c r="X69" s="534"/>
      <c r="Y69" s="534"/>
      <c r="Z69" s="534"/>
      <c r="AA69" s="534"/>
      <c r="AB69" s="534"/>
      <c r="AC69" s="534"/>
      <c r="AD69" s="534"/>
      <c r="AE69" s="534"/>
      <c r="AF69" s="534"/>
      <c r="AG69" s="6"/>
      <c r="AH69" s="29"/>
    </row>
    <row r="70" spans="2:34" ht="15.75" hidden="1" customHeight="1">
      <c r="B70" s="28"/>
      <c r="C70" s="75" t="s">
        <v>184</v>
      </c>
      <c r="D70" s="18"/>
      <c r="E70" s="379"/>
      <c r="F70" s="379"/>
      <c r="G70" s="379"/>
      <c r="H70" s="379"/>
      <c r="I70" s="379"/>
      <c r="J70" s="379"/>
      <c r="K70" s="379"/>
      <c r="L70" s="379"/>
      <c r="M70" s="379"/>
      <c r="N70" s="379"/>
      <c r="O70" s="379"/>
      <c r="P70" s="380"/>
      <c r="Q70" s="5"/>
      <c r="R70" s="5"/>
      <c r="S70" s="535"/>
      <c r="T70" s="535"/>
      <c r="U70" s="535"/>
      <c r="V70" s="535"/>
      <c r="W70" s="535"/>
      <c r="X70" s="535"/>
      <c r="Y70" s="535"/>
      <c r="Z70" s="535"/>
      <c r="AA70" s="535"/>
      <c r="AB70" s="535"/>
      <c r="AC70" s="535"/>
      <c r="AD70" s="535"/>
      <c r="AE70" s="535"/>
      <c r="AF70" s="535"/>
      <c r="AG70" s="6"/>
      <c r="AH70" s="29"/>
    </row>
    <row r="71" spans="2:34" ht="15.75" hidden="1" customHeight="1">
      <c r="B71" s="28"/>
      <c r="C71" s="542" t="s">
        <v>185</v>
      </c>
      <c r="D71" s="543"/>
      <c r="E71" s="527"/>
      <c r="F71" s="527"/>
      <c r="G71" s="76" t="s">
        <v>5</v>
      </c>
      <c r="H71" s="77"/>
      <c r="I71" s="527"/>
      <c r="J71" s="527"/>
      <c r="K71" s="527"/>
      <c r="L71" s="527"/>
      <c r="M71" s="527"/>
      <c r="N71" s="527"/>
      <c r="O71" s="527"/>
      <c r="P71" s="536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" customHeight="1">
      <c r="B73" s="28"/>
      <c r="C73" s="347" t="s">
        <v>16</v>
      </c>
      <c r="D73" s="348"/>
      <c r="E73" s="348"/>
      <c r="F73" s="348"/>
      <c r="G73" s="348"/>
      <c r="H73" s="348"/>
      <c r="I73" s="348"/>
      <c r="J73" s="348"/>
      <c r="K73" s="348"/>
      <c r="L73" s="348"/>
      <c r="M73" s="348"/>
      <c r="N73" s="348"/>
      <c r="O73" s="348"/>
      <c r="P73" s="348"/>
      <c r="Q73" s="348"/>
      <c r="R73" s="348"/>
      <c r="S73" s="348"/>
      <c r="T73" s="348"/>
      <c r="U73" s="348"/>
      <c r="V73" s="348"/>
      <c r="W73" s="348"/>
      <c r="X73" s="348"/>
      <c r="Y73" s="348"/>
      <c r="Z73" s="348"/>
      <c r="AA73" s="348"/>
      <c r="AB73" s="348"/>
      <c r="AC73" s="348"/>
      <c r="AD73" s="348"/>
      <c r="AE73" s="348"/>
      <c r="AF73" s="348"/>
      <c r="AG73" s="349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595" t="s">
        <v>274</v>
      </c>
      <c r="D75" s="591">
        <f>VLOOKUP(' Derechos de Inscripción '!C16,' Datos de Organizadores '!$A$3:$M$10,12)</f>
        <v>45583</v>
      </c>
      <c r="E75" s="591"/>
      <c r="F75" s="592"/>
      <c r="G75" s="521" t="s">
        <v>280</v>
      </c>
      <c r="H75" s="522"/>
      <c r="I75" s="522"/>
      <c r="J75" s="523"/>
      <c r="K75" s="599" t="s">
        <v>523</v>
      </c>
      <c r="L75" s="600"/>
      <c r="M75" s="600"/>
      <c r="N75" s="600"/>
      <c r="O75" s="600"/>
      <c r="P75" s="600"/>
      <c r="Q75" s="600"/>
      <c r="R75" s="600"/>
      <c r="S75" s="600"/>
      <c r="T75" s="600"/>
      <c r="U75" s="600"/>
      <c r="V75" s="600"/>
      <c r="W75" s="600"/>
      <c r="X75" s="600"/>
      <c r="Y75" s="600"/>
      <c r="Z75" s="600"/>
      <c r="AA75" s="600"/>
      <c r="AB75" s="601"/>
      <c r="AC75" s="623" t="s">
        <v>194</v>
      </c>
      <c r="AD75" s="624"/>
      <c r="AE75" s="624"/>
      <c r="AF75" s="624"/>
      <c r="AG75" s="625"/>
      <c r="AH75" s="29"/>
    </row>
    <row r="76" spans="2:34" ht="6" customHeight="1">
      <c r="B76" s="28"/>
      <c r="C76" s="596"/>
      <c r="D76" s="593"/>
      <c r="E76" s="593"/>
      <c r="F76" s="594"/>
      <c r="G76" s="524"/>
      <c r="H76" s="525"/>
      <c r="I76" s="525"/>
      <c r="J76" s="526"/>
      <c r="K76" s="602"/>
      <c r="L76" s="603"/>
      <c r="M76" s="603"/>
      <c r="N76" s="603"/>
      <c r="O76" s="603"/>
      <c r="P76" s="603"/>
      <c r="Q76" s="603"/>
      <c r="R76" s="603"/>
      <c r="S76" s="603"/>
      <c r="T76" s="603"/>
      <c r="U76" s="603"/>
      <c r="V76" s="603"/>
      <c r="W76" s="603"/>
      <c r="X76" s="603"/>
      <c r="Y76" s="603"/>
      <c r="Z76" s="603"/>
      <c r="AA76" s="603"/>
      <c r="AB76" s="604"/>
      <c r="AC76" s="626"/>
      <c r="AD76" s="627"/>
      <c r="AE76" s="627"/>
      <c r="AF76" s="627"/>
      <c r="AG76" s="628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582">
        <f>IF(' Datos de Organizadores '!P4=2,' Derechos de Inscripción '!J29*2,' Derechos de Inscripción '!J29)</f>
        <v>195</v>
      </c>
      <c r="D78" s="583"/>
      <c r="E78" s="583"/>
      <c r="F78" s="584"/>
      <c r="G78" s="614">
        <f>50+C78</f>
        <v>245</v>
      </c>
      <c r="H78" s="615"/>
      <c r="I78" s="615"/>
      <c r="J78" s="616"/>
      <c r="K78" s="279" t="s">
        <v>519</v>
      </c>
      <c r="L78" s="280"/>
      <c r="M78" s="281"/>
      <c r="N78" s="560">
        <v>3856</v>
      </c>
      <c r="O78" s="560"/>
      <c r="P78" s="560"/>
      <c r="Q78" s="560"/>
      <c r="R78" s="226"/>
      <c r="S78" s="226"/>
      <c r="T78" s="226"/>
      <c r="U78" s="226"/>
      <c r="V78" s="280" t="s">
        <v>520</v>
      </c>
      <c r="W78" s="280"/>
      <c r="X78" s="280"/>
      <c r="Y78" s="280"/>
      <c r="Z78" s="280"/>
      <c r="AA78" s="280"/>
      <c r="AB78" s="281"/>
      <c r="AC78" s="512"/>
      <c r="AD78" s="513"/>
      <c r="AE78" s="513"/>
      <c r="AF78" s="513"/>
      <c r="AG78" s="514"/>
      <c r="AH78" s="29"/>
    </row>
    <row r="79" spans="2:34" ht="9" customHeight="1">
      <c r="B79" s="28"/>
      <c r="C79" s="585"/>
      <c r="D79" s="586"/>
      <c r="E79" s="586"/>
      <c r="F79" s="587"/>
      <c r="G79" s="617"/>
      <c r="H79" s="618"/>
      <c r="I79" s="618"/>
      <c r="J79" s="619"/>
      <c r="K79" s="279"/>
      <c r="L79" s="280"/>
      <c r="M79" s="281"/>
      <c r="N79" s="560"/>
      <c r="O79" s="560"/>
      <c r="P79" s="560"/>
      <c r="Q79" s="560"/>
      <c r="R79" s="562">
        <v>49</v>
      </c>
      <c r="S79" s="560"/>
      <c r="T79" s="560"/>
      <c r="U79" s="563"/>
      <c r="V79" s="280"/>
      <c r="W79" s="280"/>
      <c r="X79" s="280"/>
      <c r="Y79" s="280"/>
      <c r="Z79" s="280"/>
      <c r="AA79" s="280"/>
      <c r="AB79" s="281"/>
      <c r="AC79" s="515"/>
      <c r="AD79" s="516"/>
      <c r="AE79" s="516"/>
      <c r="AF79" s="516"/>
      <c r="AG79" s="517"/>
      <c r="AH79" s="29"/>
    </row>
    <row r="80" spans="2:34" ht="9" customHeight="1">
      <c r="B80" s="28"/>
      <c r="C80" s="585"/>
      <c r="D80" s="586"/>
      <c r="E80" s="586"/>
      <c r="F80" s="587"/>
      <c r="G80" s="617"/>
      <c r="H80" s="618"/>
      <c r="I80" s="618"/>
      <c r="J80" s="619"/>
      <c r="K80" s="279"/>
      <c r="L80" s="280"/>
      <c r="M80" s="281"/>
      <c r="N80" s="560"/>
      <c r="O80" s="560"/>
      <c r="P80" s="560"/>
      <c r="Q80" s="560"/>
      <c r="R80" s="562"/>
      <c r="S80" s="560"/>
      <c r="T80" s="560"/>
      <c r="U80" s="563"/>
      <c r="V80" s="280"/>
      <c r="W80" s="280"/>
      <c r="X80" s="280"/>
      <c r="Y80" s="280"/>
      <c r="Z80" s="280"/>
      <c r="AA80" s="280"/>
      <c r="AB80" s="281"/>
      <c r="AC80" s="515"/>
      <c r="AD80" s="516"/>
      <c r="AE80" s="516"/>
      <c r="AF80" s="516"/>
      <c r="AG80" s="517"/>
      <c r="AH80" s="29"/>
    </row>
    <row r="81" spans="2:35" ht="18" customHeight="1">
      <c r="B81" s="28"/>
      <c r="C81" s="585"/>
      <c r="D81" s="586"/>
      <c r="E81" s="586"/>
      <c r="F81" s="587"/>
      <c r="G81" s="617"/>
      <c r="H81" s="618"/>
      <c r="I81" s="618"/>
      <c r="J81" s="619"/>
      <c r="K81" s="279"/>
      <c r="L81" s="280"/>
      <c r="M81" s="281"/>
      <c r="N81" s="560"/>
      <c r="O81" s="560"/>
      <c r="P81" s="560"/>
      <c r="Q81" s="560"/>
      <c r="R81" s="562"/>
      <c r="S81" s="560"/>
      <c r="T81" s="560"/>
      <c r="U81" s="563"/>
      <c r="V81" s="280"/>
      <c r="W81" s="280"/>
      <c r="X81" s="280"/>
      <c r="Y81" s="280"/>
      <c r="Z81" s="280"/>
      <c r="AA81" s="280"/>
      <c r="AB81" s="281"/>
      <c r="AC81" s="515"/>
      <c r="AD81" s="516"/>
      <c r="AE81" s="516"/>
      <c r="AF81" s="516"/>
      <c r="AG81" s="517"/>
      <c r="AH81" s="29"/>
    </row>
    <row r="82" spans="2:35" ht="3" customHeight="1">
      <c r="B82" s="28"/>
      <c r="C82" s="588"/>
      <c r="D82" s="589"/>
      <c r="E82" s="589"/>
      <c r="F82" s="590"/>
      <c r="G82" s="620"/>
      <c r="H82" s="621"/>
      <c r="I82" s="621"/>
      <c r="J82" s="622"/>
      <c r="K82" s="282"/>
      <c r="L82" s="283"/>
      <c r="M82" s="284"/>
      <c r="N82" s="561"/>
      <c r="O82" s="561"/>
      <c r="P82" s="561"/>
      <c r="Q82" s="561"/>
      <c r="R82" s="564"/>
      <c r="S82" s="561"/>
      <c r="T82" s="561"/>
      <c r="U82" s="565"/>
      <c r="V82" s="283"/>
      <c r="W82" s="283"/>
      <c r="X82" s="283"/>
      <c r="Y82" s="283"/>
      <c r="Z82" s="283"/>
      <c r="AA82" s="283"/>
      <c r="AB82" s="284"/>
      <c r="AC82" s="518"/>
      <c r="AD82" s="519"/>
      <c r="AE82" s="519"/>
      <c r="AF82" s="519"/>
      <c r="AG82" s="520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2"/>
      <c r="AH83" s="29"/>
    </row>
    <row r="84" spans="2:35" ht="14" customHeight="1">
      <c r="B84" s="120"/>
      <c r="C84" s="629" t="s">
        <v>468</v>
      </c>
      <c r="D84" s="629"/>
      <c r="E84" s="629"/>
      <c r="F84" s="629"/>
      <c r="G84" s="629"/>
      <c r="H84" s="629"/>
      <c r="I84" s="629"/>
      <c r="J84" s="629"/>
      <c r="K84" s="629"/>
      <c r="L84" s="629"/>
      <c r="M84" s="629"/>
      <c r="N84" s="629"/>
      <c r="O84" s="629"/>
      <c r="P84" s="629"/>
      <c r="Q84" s="630"/>
      <c r="R84" s="528" t="s">
        <v>319</v>
      </c>
      <c r="S84" s="529"/>
      <c r="T84" s="529"/>
      <c r="U84" s="529"/>
      <c r="V84" s="529"/>
      <c r="W84" s="529"/>
      <c r="X84" s="529"/>
      <c r="Y84" s="530"/>
      <c r="Z84" s="508"/>
      <c r="AA84" s="508"/>
      <c r="AB84" s="508"/>
      <c r="AC84" s="508"/>
      <c r="AD84" s="508"/>
      <c r="AE84" s="508"/>
      <c r="AF84" s="508"/>
      <c r="AG84" s="509"/>
      <c r="AH84" s="121"/>
      <c r="AI84" s="127"/>
    </row>
    <row r="85" spans="2:35" ht="14" customHeight="1">
      <c r="B85" s="28"/>
      <c r="C85" s="631"/>
      <c r="D85" s="631"/>
      <c r="E85" s="631"/>
      <c r="F85" s="631"/>
      <c r="G85" s="631"/>
      <c r="H85" s="631"/>
      <c r="I85" s="631"/>
      <c r="J85" s="631"/>
      <c r="K85" s="631"/>
      <c r="L85" s="631"/>
      <c r="M85" s="631"/>
      <c r="N85" s="631"/>
      <c r="O85" s="631"/>
      <c r="P85" s="631"/>
      <c r="Q85" s="632"/>
      <c r="R85" s="531"/>
      <c r="S85" s="532"/>
      <c r="T85" s="532"/>
      <c r="U85" s="532"/>
      <c r="V85" s="532"/>
      <c r="W85" s="532"/>
      <c r="X85" s="532"/>
      <c r="Y85" s="533"/>
      <c r="Z85" s="510"/>
      <c r="AA85" s="510"/>
      <c r="AB85" s="510"/>
      <c r="AC85" s="510"/>
      <c r="AD85" s="510"/>
      <c r="AE85" s="510"/>
      <c r="AF85" s="510"/>
      <c r="AG85" s="511"/>
      <c r="AH85" s="29"/>
      <c r="AI85" s="127"/>
    </row>
    <row r="86" spans="2:35" ht="14" customHeight="1">
      <c r="B86" s="28"/>
      <c r="C86" s="631"/>
      <c r="D86" s="631"/>
      <c r="E86" s="631"/>
      <c r="F86" s="631"/>
      <c r="G86" s="631"/>
      <c r="H86" s="631"/>
      <c r="I86" s="631"/>
      <c r="J86" s="631"/>
      <c r="K86" s="631"/>
      <c r="L86" s="631"/>
      <c r="M86" s="631"/>
      <c r="N86" s="631"/>
      <c r="O86" s="631"/>
      <c r="P86" s="631"/>
      <c r="Q86" s="632"/>
      <c r="R86" s="173"/>
      <c r="S86" s="172"/>
      <c r="T86" s="172"/>
      <c r="U86" s="172"/>
      <c r="V86" s="172"/>
      <c r="W86" s="172"/>
      <c r="X86" s="172"/>
      <c r="Y86" s="174"/>
      <c r="Z86" s="510"/>
      <c r="AA86" s="510"/>
      <c r="AB86" s="510"/>
      <c r="AC86" s="510"/>
      <c r="AD86" s="510"/>
      <c r="AE86" s="510"/>
      <c r="AF86" s="510"/>
      <c r="AG86" s="511"/>
      <c r="AH86" s="29"/>
    </row>
    <row r="87" spans="2:35" ht="9.75" customHeight="1" thickBot="1">
      <c r="B87" s="28"/>
      <c r="C87" s="631"/>
      <c r="D87" s="631"/>
      <c r="E87" s="631"/>
      <c r="F87" s="631"/>
      <c r="G87" s="631"/>
      <c r="H87" s="631"/>
      <c r="I87" s="631"/>
      <c r="J87" s="631"/>
      <c r="K87" s="631"/>
      <c r="L87" s="631"/>
      <c r="M87" s="631"/>
      <c r="N87" s="631"/>
      <c r="O87" s="631"/>
      <c r="P87" s="631"/>
      <c r="Q87" s="632"/>
      <c r="R87" s="173"/>
      <c r="S87" s="172"/>
      <c r="T87" s="172"/>
      <c r="U87" s="172"/>
      <c r="V87" s="172"/>
      <c r="W87" s="172"/>
      <c r="X87" s="172"/>
      <c r="Y87" s="174"/>
      <c r="Z87" s="510"/>
      <c r="AA87" s="510"/>
      <c r="AB87" s="510"/>
      <c r="AC87" s="510"/>
      <c r="AD87" s="510"/>
      <c r="AE87" s="510"/>
      <c r="AF87" s="510"/>
      <c r="AG87" s="511"/>
      <c r="AH87" s="29"/>
    </row>
    <row r="88" spans="2:35" ht="15" customHeight="1">
      <c r="B88" s="28"/>
      <c r="C88" s="631"/>
      <c r="D88" s="631"/>
      <c r="E88" s="631"/>
      <c r="F88" s="631"/>
      <c r="G88" s="631"/>
      <c r="H88" s="631"/>
      <c r="I88" s="631"/>
      <c r="J88" s="631"/>
      <c r="K88" s="631"/>
      <c r="L88" s="631"/>
      <c r="M88" s="631"/>
      <c r="N88" s="631"/>
      <c r="O88" s="631"/>
      <c r="P88" s="631"/>
      <c r="Q88" s="632"/>
      <c r="R88" s="303" t="s">
        <v>503</v>
      </c>
      <c r="S88" s="304"/>
      <c r="T88" s="304"/>
      <c r="U88" s="304"/>
      <c r="V88" s="304"/>
      <c r="W88" s="304"/>
      <c r="X88" s="223"/>
      <c r="Y88" s="221"/>
      <c r="Z88" s="510"/>
      <c r="AA88" s="510"/>
      <c r="AB88" s="510"/>
      <c r="AC88" s="510"/>
      <c r="AD88" s="510"/>
      <c r="AE88" s="510"/>
      <c r="AF88" s="510"/>
      <c r="AG88" s="511"/>
      <c r="AH88" s="29"/>
    </row>
    <row r="89" spans="2:35" ht="12.75" customHeight="1">
      <c r="B89" s="28"/>
      <c r="C89" s="631"/>
      <c r="D89" s="631"/>
      <c r="E89" s="631"/>
      <c r="F89" s="631"/>
      <c r="G89" s="631"/>
      <c r="H89" s="631"/>
      <c r="I89" s="631"/>
      <c r="J89" s="631"/>
      <c r="K89" s="631"/>
      <c r="L89" s="631"/>
      <c r="M89" s="631"/>
      <c r="N89" s="631"/>
      <c r="O89" s="631"/>
      <c r="P89" s="631"/>
      <c r="Q89" s="632"/>
      <c r="R89" s="305"/>
      <c r="S89" s="306"/>
      <c r="T89" s="306"/>
      <c r="U89" s="306"/>
      <c r="V89" s="306"/>
      <c r="W89" s="306"/>
      <c r="X89" s="224"/>
      <c r="Y89" s="219"/>
      <c r="Z89" s="553" t="s">
        <v>208</v>
      </c>
      <c r="AA89" s="553"/>
      <c r="AB89" s="553"/>
      <c r="AC89" s="553"/>
      <c r="AD89" s="553"/>
      <c r="AE89" s="553"/>
      <c r="AF89" s="553"/>
      <c r="AG89" s="554"/>
      <c r="AH89" s="29"/>
      <c r="AI89" s="127"/>
    </row>
    <row r="90" spans="2:35" ht="12.75" customHeight="1" thickBot="1">
      <c r="B90" s="28"/>
      <c r="C90" s="631"/>
      <c r="D90" s="631"/>
      <c r="E90" s="631"/>
      <c r="F90" s="631"/>
      <c r="G90" s="631"/>
      <c r="H90" s="631"/>
      <c r="I90" s="631"/>
      <c r="J90" s="631"/>
      <c r="K90" s="631"/>
      <c r="L90" s="631"/>
      <c r="M90" s="631"/>
      <c r="N90" s="631"/>
      <c r="O90" s="631"/>
      <c r="P90" s="631"/>
      <c r="Q90" s="632"/>
      <c r="R90" s="307"/>
      <c r="S90" s="308"/>
      <c r="T90" s="308"/>
      <c r="U90" s="308"/>
      <c r="V90" s="308"/>
      <c r="W90" s="308"/>
      <c r="X90" s="225"/>
      <c r="Y90" s="220"/>
      <c r="Z90" s="506" t="s">
        <v>307</v>
      </c>
      <c r="AA90" s="506"/>
      <c r="AB90" s="506"/>
      <c r="AC90" s="506"/>
      <c r="AD90" s="506"/>
      <c r="AE90" s="506"/>
      <c r="AF90" s="506"/>
      <c r="AG90" s="507"/>
      <c r="AH90" s="29"/>
      <c r="AI90" s="127"/>
    </row>
    <row r="91" spans="2:35" ht="5.25" customHeight="1">
      <c r="B91" s="28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35065</v>
      </c>
    </row>
    <row r="108" spans="2:35" ht="11.25" customHeight="1">
      <c r="B108" s="28"/>
      <c r="C108" s="5"/>
      <c r="D108" s="5"/>
      <c r="E108" s="5"/>
      <c r="F108" s="5"/>
      <c r="G108" s="410">
        <v>41291.042360185187</v>
      </c>
      <c r="H108" s="410"/>
      <c r="I108" s="410"/>
      <c r="J108" s="410"/>
      <c r="K108" s="34"/>
      <c r="L108" s="411" t="s">
        <v>215</v>
      </c>
      <c r="M108" s="411"/>
      <c r="N108" s="411"/>
      <c r="O108" s="411"/>
      <c r="P108" s="411"/>
      <c r="Q108" s="411"/>
      <c r="R108" s="411"/>
      <c r="S108" s="411"/>
      <c r="T108" s="411"/>
      <c r="U108" s="411"/>
      <c r="V108" s="411"/>
      <c r="W108" s="411"/>
      <c r="X108" s="411"/>
      <c r="Y108" s="411"/>
      <c r="Z108" s="34"/>
      <c r="AA108" s="34"/>
      <c r="AB108" s="34"/>
      <c r="AC108" s="34"/>
      <c r="AD108" s="34"/>
      <c r="AE108" s="34"/>
      <c r="AF108" s="34"/>
      <c r="AG108" s="34"/>
      <c r="AH108" s="176">
        <v>25934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412" t="str">
        <f>L14</f>
        <v>MONTAÑA 2024</v>
      </c>
      <c r="M110" s="412"/>
      <c r="N110" s="412"/>
      <c r="O110" s="412"/>
      <c r="P110" s="412"/>
      <c r="Q110" s="412"/>
      <c r="R110" s="412"/>
      <c r="S110" s="412"/>
      <c r="T110" s="412"/>
      <c r="U110" s="412"/>
      <c r="V110" s="412"/>
      <c r="W110" s="412"/>
      <c r="X110" s="412"/>
      <c r="Y110" s="412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412"/>
      <c r="M111" s="412"/>
      <c r="N111" s="412"/>
      <c r="O111" s="412"/>
      <c r="P111" s="412"/>
      <c r="Q111" s="412"/>
      <c r="R111" s="412"/>
      <c r="S111" s="412"/>
      <c r="T111" s="412"/>
      <c r="U111" s="412"/>
      <c r="V111" s="412"/>
      <c r="W111" s="412"/>
      <c r="X111" s="412"/>
      <c r="Y111" s="412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316" t="s">
        <v>21</v>
      </c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8"/>
      <c r="Y113" s="85"/>
      <c r="Z113" s="316" t="s">
        <v>190</v>
      </c>
      <c r="AA113" s="317"/>
      <c r="AB113" s="317"/>
      <c r="AC113" s="317"/>
      <c r="AD113" s="317"/>
      <c r="AE113" s="317"/>
      <c r="AF113" s="317"/>
      <c r="AG113" s="318"/>
      <c r="AH113" s="29"/>
    </row>
    <row r="114" spans="1:34" ht="6.75" customHeight="1">
      <c r="B114" s="30"/>
      <c r="C114" s="404" t="str">
        <f>C18</f>
        <v>XLVIII SUBIDA AL MARMOL</v>
      </c>
      <c r="D114" s="405"/>
      <c r="E114" s="405"/>
      <c r="F114" s="405"/>
      <c r="G114" s="405"/>
      <c r="H114" s="405"/>
      <c r="I114" s="405"/>
      <c r="J114" s="405"/>
      <c r="K114" s="405"/>
      <c r="L114" s="405"/>
      <c r="M114" s="405"/>
      <c r="N114" s="405"/>
      <c r="O114" s="405"/>
      <c r="P114" s="405"/>
      <c r="Q114" s="405"/>
      <c r="R114" s="405"/>
      <c r="S114" s="405"/>
      <c r="T114" s="405"/>
      <c r="U114" s="405"/>
      <c r="V114" s="405"/>
      <c r="W114" s="405"/>
      <c r="X114" s="406"/>
      <c r="Y114" s="85"/>
      <c r="Z114" s="413">
        <f>Z18</f>
        <v>45591</v>
      </c>
      <c r="AA114" s="414"/>
      <c r="AB114" s="414"/>
      <c r="AC114" s="414"/>
      <c r="AD114" s="414"/>
      <c r="AE114" s="414"/>
      <c r="AF114" s="414"/>
      <c r="AG114" s="415"/>
      <c r="AH114" s="29"/>
    </row>
    <row r="115" spans="1:34" ht="13.5" customHeight="1">
      <c r="B115" s="30"/>
      <c r="C115" s="407"/>
      <c r="D115" s="408"/>
      <c r="E115" s="408"/>
      <c r="F115" s="408"/>
      <c r="G115" s="408"/>
      <c r="H115" s="408"/>
      <c r="I115" s="408"/>
      <c r="J115" s="408"/>
      <c r="K115" s="408"/>
      <c r="L115" s="408"/>
      <c r="M115" s="408"/>
      <c r="N115" s="408"/>
      <c r="O115" s="408"/>
      <c r="P115" s="408"/>
      <c r="Q115" s="408"/>
      <c r="R115" s="408"/>
      <c r="S115" s="408"/>
      <c r="T115" s="408"/>
      <c r="U115" s="408"/>
      <c r="V115" s="408"/>
      <c r="W115" s="408"/>
      <c r="X115" s="409"/>
      <c r="Y115" s="85"/>
      <c r="Z115" s="416"/>
      <c r="AA115" s="417"/>
      <c r="AB115" s="417"/>
      <c r="AC115" s="417"/>
      <c r="AD115" s="417"/>
      <c r="AE115" s="417"/>
      <c r="AF115" s="417"/>
      <c r="AG115" s="418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598" t="s">
        <v>188</v>
      </c>
      <c r="D117" s="598"/>
      <c r="E117" s="598"/>
      <c r="F117" s="598"/>
      <c r="G117" s="320" t="str">
        <f>CONCATENATE(D45," ",L45," ",V45)</f>
        <v xml:space="preserve">  </v>
      </c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151"/>
      <c r="Z117" s="566" t="s">
        <v>283</v>
      </c>
      <c r="AA117" s="567"/>
      <c r="AB117" s="567"/>
      <c r="AC117" s="568"/>
      <c r="AD117" s="145"/>
      <c r="AE117" s="321" t="s">
        <v>179</v>
      </c>
      <c r="AF117" s="322"/>
      <c r="AG117" s="323"/>
      <c r="AH117" s="29"/>
    </row>
    <row r="118" spans="1:34" ht="6.75" customHeight="1" thickBot="1">
      <c r="B118" s="28"/>
      <c r="C118" s="598"/>
      <c r="D118" s="598"/>
      <c r="E118" s="598"/>
      <c r="F118" s="598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151"/>
      <c r="Z118" s="569"/>
      <c r="AA118" s="570"/>
      <c r="AB118" s="570"/>
      <c r="AC118" s="571"/>
      <c r="AD118" s="145"/>
      <c r="AE118" s="324"/>
      <c r="AF118" s="325"/>
      <c r="AG118" s="326"/>
      <c r="AH118" s="29"/>
    </row>
    <row r="119" spans="1:34" ht="6.75" customHeight="1">
      <c r="B119" s="28"/>
      <c r="C119" s="598"/>
      <c r="D119" s="598"/>
      <c r="E119" s="598"/>
      <c r="F119" s="598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151"/>
      <c r="Z119" s="605" t="str">
        <f>CONCATENATE(Q60," - ",W60)</f>
        <v xml:space="preserve"> - </v>
      </c>
      <c r="AA119" s="606"/>
      <c r="AB119" s="606"/>
      <c r="AC119" s="607"/>
      <c r="AD119" s="146"/>
      <c r="AE119" s="327">
        <f>AE25</f>
        <v>0</v>
      </c>
      <c r="AF119" s="328"/>
      <c r="AG119" s="329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608"/>
      <c r="AA120" s="609"/>
      <c r="AB120" s="609"/>
      <c r="AC120" s="610"/>
      <c r="AD120" s="146"/>
      <c r="AE120" s="327"/>
      <c r="AF120" s="328"/>
      <c r="AG120" s="329"/>
      <c r="AH120" s="29"/>
    </row>
    <row r="121" spans="1:34" ht="6.75" customHeight="1">
      <c r="B121" s="28"/>
      <c r="C121" s="597" t="s">
        <v>268</v>
      </c>
      <c r="D121" s="597"/>
      <c r="E121" s="597"/>
      <c r="F121" s="597"/>
      <c r="G121" s="319" t="str">
        <f>CONCATENATE(C56," ",C58)</f>
        <v xml:space="preserve"> </v>
      </c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142"/>
      <c r="Z121" s="608"/>
      <c r="AA121" s="609"/>
      <c r="AB121" s="609"/>
      <c r="AC121" s="610"/>
      <c r="AD121" s="146"/>
      <c r="AE121" s="327"/>
      <c r="AF121" s="328"/>
      <c r="AG121" s="329"/>
      <c r="AH121" s="29"/>
    </row>
    <row r="122" spans="1:34" ht="6.75" customHeight="1">
      <c r="B122" s="28"/>
      <c r="C122" s="597"/>
      <c r="D122" s="597"/>
      <c r="E122" s="597"/>
      <c r="F122" s="597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142"/>
      <c r="Z122" s="608"/>
      <c r="AA122" s="609"/>
      <c r="AB122" s="609"/>
      <c r="AC122" s="610"/>
      <c r="AD122" s="146"/>
      <c r="AE122" s="327"/>
      <c r="AF122" s="328"/>
      <c r="AG122" s="329"/>
      <c r="AH122" s="29"/>
    </row>
    <row r="123" spans="1:34" ht="6" customHeight="1">
      <c r="B123" s="28"/>
      <c r="C123" s="597"/>
      <c r="D123" s="597"/>
      <c r="E123" s="597"/>
      <c r="F123" s="597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142"/>
      <c r="Z123" s="608"/>
      <c r="AA123" s="609"/>
      <c r="AB123" s="609"/>
      <c r="AC123" s="610"/>
      <c r="AD123" s="146"/>
      <c r="AE123" s="327"/>
      <c r="AF123" s="328"/>
      <c r="AG123" s="329"/>
      <c r="AH123" s="29"/>
    </row>
    <row r="124" spans="1:34" ht="6" customHeight="1" thickBot="1">
      <c r="B124" s="28"/>
      <c r="C124" s="597"/>
      <c r="D124" s="597"/>
      <c r="E124" s="597"/>
      <c r="F124" s="597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150"/>
      <c r="Z124" s="611"/>
      <c r="AA124" s="612"/>
      <c r="AB124" s="612"/>
      <c r="AC124" s="613"/>
      <c r="AD124" s="146"/>
      <c r="AE124" s="330"/>
      <c r="AF124" s="331"/>
      <c r="AG124" s="332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558" t="s">
        <v>235</v>
      </c>
      <c r="D127" s="559"/>
      <c r="E127" s="559"/>
      <c r="F127" s="559"/>
      <c r="G127" s="559"/>
      <c r="H127" s="559"/>
      <c r="I127" s="559"/>
      <c r="J127" s="559"/>
      <c r="K127" s="559"/>
      <c r="L127" s="559"/>
      <c r="M127" s="559"/>
      <c r="N127" s="559"/>
      <c r="O127" s="559"/>
      <c r="P127" s="559"/>
      <c r="Q127" s="559"/>
      <c r="R127" s="559"/>
      <c r="S127" s="559"/>
      <c r="T127" s="559"/>
      <c r="U127" s="559"/>
      <c r="V127" s="559"/>
      <c r="W127" s="559"/>
      <c r="X127" s="559"/>
      <c r="Y127" s="559"/>
      <c r="Z127" s="559"/>
      <c r="AA127" s="559"/>
      <c r="AB127" s="559"/>
      <c r="AC127" s="559"/>
      <c r="AD127" s="559"/>
      <c r="AE127" s="559"/>
      <c r="AF127" s="559"/>
      <c r="AG127" s="559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575" t="s">
        <v>237</v>
      </c>
      <c r="D129" s="575"/>
      <c r="E129" s="575"/>
      <c r="F129" s="575"/>
      <c r="G129" s="575"/>
      <c r="H129" s="575"/>
      <c r="I129" s="575"/>
      <c r="J129" s="575"/>
      <c r="K129" s="575"/>
      <c r="L129" s="575"/>
      <c r="M129" s="575"/>
      <c r="N129" s="575"/>
      <c r="O129" s="575"/>
      <c r="P129" s="575"/>
      <c r="Q129" s="575"/>
      <c r="R129" s="575"/>
      <c r="S129" s="575"/>
      <c r="T129" s="575"/>
      <c r="U129" s="575"/>
      <c r="V129" s="575"/>
      <c r="W129" s="575"/>
      <c r="X129" s="575"/>
      <c r="Y129" s="575"/>
      <c r="Z129" s="575"/>
      <c r="AA129" s="575"/>
      <c r="AB129" s="575"/>
      <c r="AC129" s="575"/>
      <c r="AD129" s="575"/>
      <c r="AE129" s="575"/>
      <c r="AF129" s="575"/>
      <c r="AG129" s="575"/>
      <c r="AH129" s="29"/>
    </row>
    <row r="130" spans="1:36" ht="12" customHeight="1">
      <c r="A130" s="122"/>
      <c r="B130" s="28"/>
      <c r="C130" s="126"/>
      <c r="D130" s="555" t="s">
        <v>296</v>
      </c>
      <c r="E130" s="555"/>
      <c r="F130" s="555"/>
      <c r="G130" s="555"/>
      <c r="H130" s="555"/>
      <c r="I130" s="555"/>
      <c r="J130" s="555"/>
      <c r="K130" s="555"/>
      <c r="L130" s="555"/>
      <c r="M130" s="555"/>
      <c r="N130" s="555"/>
      <c r="O130" s="555"/>
      <c r="P130" s="555"/>
      <c r="Q130" s="555"/>
      <c r="R130" s="555"/>
      <c r="S130" s="555"/>
      <c r="T130" s="555"/>
      <c r="U130" s="555"/>
      <c r="V130" s="555"/>
      <c r="W130" s="555"/>
      <c r="X130" s="555"/>
      <c r="Y130" s="555"/>
      <c r="Z130" s="555"/>
      <c r="AA130" s="555"/>
      <c r="AB130" s="555"/>
      <c r="AC130" s="555"/>
      <c r="AD130" s="555"/>
      <c r="AE130" s="555"/>
      <c r="AF130" s="555"/>
      <c r="AG130" s="126"/>
      <c r="AH130" s="29"/>
    </row>
    <row r="131" spans="1:36" ht="15" customHeight="1">
      <c r="A131" s="122"/>
      <c r="B131" s="28"/>
      <c r="C131" s="576" t="s">
        <v>238</v>
      </c>
      <c r="D131" s="577"/>
      <c r="E131" s="577"/>
      <c r="F131" s="577"/>
      <c r="G131" s="577"/>
      <c r="H131" s="577"/>
      <c r="I131" s="577"/>
      <c r="J131" s="577"/>
      <c r="K131" s="577"/>
      <c r="L131" s="577"/>
      <c r="M131" s="577"/>
      <c r="N131" s="577"/>
      <c r="O131" s="577"/>
      <c r="P131" s="578"/>
      <c r="Q131" s="243" t="s">
        <v>188</v>
      </c>
      <c r="R131" s="244"/>
      <c r="S131" s="244"/>
      <c r="T131" s="244"/>
      <c r="U131" s="244"/>
      <c r="V131" s="244"/>
      <c r="W131" s="244"/>
      <c r="X131" s="244"/>
      <c r="Y131" s="245"/>
      <c r="Z131" s="572" t="s">
        <v>228</v>
      </c>
      <c r="AA131" s="573"/>
      <c r="AB131" s="573"/>
      <c r="AC131" s="573"/>
      <c r="AD131" s="573"/>
      <c r="AE131" s="573"/>
      <c r="AF131" s="573"/>
      <c r="AG131" s="574"/>
      <c r="AH131" s="29"/>
    </row>
    <row r="132" spans="1:36" ht="15" customHeight="1">
      <c r="A132" s="122"/>
      <c r="B132" s="28"/>
      <c r="C132" s="309" t="s">
        <v>282</v>
      </c>
      <c r="D132" s="310"/>
      <c r="E132" s="310"/>
      <c r="F132" s="310"/>
      <c r="G132" s="310"/>
      <c r="H132" s="310"/>
      <c r="I132" s="310"/>
      <c r="J132" s="310"/>
      <c r="K132" s="310"/>
      <c r="L132" s="310"/>
      <c r="M132" s="310"/>
      <c r="N132" s="310"/>
      <c r="O132" s="310"/>
      <c r="P132" s="311"/>
      <c r="Q132" s="556" t="s">
        <v>522</v>
      </c>
      <c r="R132" s="557"/>
      <c r="S132" s="251"/>
      <c r="T132" s="251"/>
      <c r="U132" s="251"/>
      <c r="V132" s="251"/>
      <c r="W132" s="251"/>
      <c r="X132" s="251"/>
      <c r="Y132" s="252"/>
      <c r="Z132" s="556" t="s">
        <v>522</v>
      </c>
      <c r="AA132" s="557"/>
      <c r="AB132" s="251"/>
      <c r="AC132" s="251"/>
      <c r="AD132" s="251"/>
      <c r="AE132" s="251"/>
      <c r="AF132" s="251"/>
      <c r="AG132" s="252"/>
      <c r="AH132" s="29"/>
    </row>
    <row r="133" spans="1:36" ht="15" customHeight="1">
      <c r="A133" s="122"/>
      <c r="B133" s="28"/>
      <c r="C133" s="309" t="s">
        <v>276</v>
      </c>
      <c r="D133" s="310"/>
      <c r="E133" s="310"/>
      <c r="F133" s="310"/>
      <c r="G133" s="310"/>
      <c r="H133" s="310"/>
      <c r="I133" s="310"/>
      <c r="J133" s="310"/>
      <c r="K133" s="310"/>
      <c r="L133" s="310"/>
      <c r="M133" s="310"/>
      <c r="N133" s="310"/>
      <c r="O133" s="310"/>
      <c r="P133" s="311"/>
      <c r="Q133" s="313" t="s">
        <v>236</v>
      </c>
      <c r="R133" s="314"/>
      <c r="S133" s="314"/>
      <c r="T133" s="314"/>
      <c r="U133" s="314"/>
      <c r="V133" s="314"/>
      <c r="W133" s="314"/>
      <c r="X133" s="314"/>
      <c r="Y133" s="315"/>
      <c r="Z133" s="250" t="s">
        <v>236</v>
      </c>
      <c r="AA133" s="251"/>
      <c r="AB133" s="251"/>
      <c r="AC133" s="251"/>
      <c r="AD133" s="251"/>
      <c r="AE133" s="251"/>
      <c r="AF133" s="251"/>
      <c r="AG133" s="252"/>
      <c r="AH133" s="29"/>
    </row>
    <row r="134" spans="1:36" ht="15" customHeight="1">
      <c r="A134" s="122"/>
      <c r="B134" s="28"/>
      <c r="C134" s="309" t="s">
        <v>277</v>
      </c>
      <c r="D134" s="310"/>
      <c r="E134" s="310"/>
      <c r="F134" s="310"/>
      <c r="G134" s="310"/>
      <c r="H134" s="310"/>
      <c r="I134" s="310"/>
      <c r="J134" s="310"/>
      <c r="K134" s="310"/>
      <c r="L134" s="310"/>
      <c r="M134" s="310"/>
      <c r="N134" s="310"/>
      <c r="O134" s="310"/>
      <c r="P134" s="311"/>
      <c r="Q134" s="313" t="s">
        <v>236</v>
      </c>
      <c r="R134" s="314"/>
      <c r="S134" s="314"/>
      <c r="T134" s="314"/>
      <c r="U134" s="314"/>
      <c r="V134" s="314"/>
      <c r="W134" s="314"/>
      <c r="X134" s="314"/>
      <c r="Y134" s="315"/>
      <c r="Z134" s="250" t="s">
        <v>236</v>
      </c>
      <c r="AA134" s="251"/>
      <c r="AB134" s="251"/>
      <c r="AC134" s="251"/>
      <c r="AD134" s="251"/>
      <c r="AE134" s="251"/>
      <c r="AF134" s="251"/>
      <c r="AG134" s="252"/>
      <c r="AH134" s="29"/>
    </row>
    <row r="135" spans="1:36" ht="15" customHeight="1">
      <c r="A135" s="122"/>
      <c r="B135" s="28"/>
      <c r="C135" s="309" t="s">
        <v>278</v>
      </c>
      <c r="D135" s="310"/>
      <c r="E135" s="310"/>
      <c r="F135" s="310"/>
      <c r="G135" s="310"/>
      <c r="H135" s="310"/>
      <c r="I135" s="310"/>
      <c r="J135" s="310"/>
      <c r="K135" s="310"/>
      <c r="L135" s="310"/>
      <c r="M135" s="310"/>
      <c r="N135" s="310"/>
      <c r="O135" s="310"/>
      <c r="P135" s="311"/>
      <c r="Q135" s="313" t="s">
        <v>236</v>
      </c>
      <c r="R135" s="314"/>
      <c r="S135" s="314"/>
      <c r="T135" s="314"/>
      <c r="U135" s="314"/>
      <c r="V135" s="314"/>
      <c r="W135" s="314"/>
      <c r="X135" s="314"/>
      <c r="Y135" s="315"/>
      <c r="Z135" s="250" t="s">
        <v>236</v>
      </c>
      <c r="AA135" s="251"/>
      <c r="AB135" s="251"/>
      <c r="AC135" s="251"/>
      <c r="AD135" s="251"/>
      <c r="AE135" s="251"/>
      <c r="AF135" s="251"/>
      <c r="AG135" s="252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496" t="s">
        <v>441</v>
      </c>
      <c r="D137" s="497"/>
      <c r="E137" s="497"/>
      <c r="F137" s="497"/>
      <c r="G137" s="497"/>
      <c r="H137" s="497"/>
      <c r="I137" s="497"/>
      <c r="J137" s="497"/>
      <c r="K137" s="497"/>
      <c r="L137" s="498"/>
      <c r="M137" s="246" t="s">
        <v>239</v>
      </c>
      <c r="N137" s="246"/>
      <c r="O137" s="246"/>
      <c r="P137" s="246"/>
      <c r="Q137" s="250"/>
      <c r="R137" s="251"/>
      <c r="S137" s="251"/>
      <c r="T137" s="251"/>
      <c r="U137" s="251"/>
      <c r="V137" s="251"/>
      <c r="W137" s="251"/>
      <c r="X137" s="251"/>
      <c r="Y137" s="252"/>
      <c r="Z137" s="250"/>
      <c r="AA137" s="251"/>
      <c r="AB137" s="251"/>
      <c r="AC137" s="251"/>
      <c r="AD137" s="251"/>
      <c r="AE137" s="251"/>
      <c r="AF137" s="251"/>
      <c r="AG137" s="252"/>
      <c r="AH137" s="29"/>
    </row>
    <row r="138" spans="1:36" ht="15" customHeight="1">
      <c r="A138" s="122"/>
      <c r="B138" s="28"/>
      <c r="C138" s="499"/>
      <c r="D138" s="500"/>
      <c r="E138" s="500"/>
      <c r="F138" s="500"/>
      <c r="G138" s="500"/>
      <c r="H138" s="500"/>
      <c r="I138" s="500"/>
      <c r="J138" s="500"/>
      <c r="K138" s="500"/>
      <c r="L138" s="501"/>
      <c r="M138" s="246" t="s">
        <v>107</v>
      </c>
      <c r="N138" s="246"/>
      <c r="O138" s="246"/>
      <c r="P138" s="246"/>
      <c r="Q138" s="250"/>
      <c r="R138" s="251"/>
      <c r="S138" s="251"/>
      <c r="T138" s="251"/>
      <c r="U138" s="251"/>
      <c r="V138" s="251"/>
      <c r="W138" s="251"/>
      <c r="X138" s="251"/>
      <c r="Y138" s="252"/>
      <c r="Z138" s="250"/>
      <c r="AA138" s="251"/>
      <c r="AB138" s="251"/>
      <c r="AC138" s="251"/>
      <c r="AD138" s="251"/>
      <c r="AE138" s="251"/>
      <c r="AF138" s="251"/>
      <c r="AG138" s="252"/>
      <c r="AH138" s="29"/>
    </row>
    <row r="139" spans="1:36" ht="15" customHeight="1">
      <c r="A139" s="122"/>
      <c r="B139" s="28"/>
      <c r="C139" s="502"/>
      <c r="D139" s="503"/>
      <c r="E139" s="503"/>
      <c r="F139" s="503"/>
      <c r="G139" s="503"/>
      <c r="H139" s="503"/>
      <c r="I139" s="503"/>
      <c r="J139" s="503"/>
      <c r="K139" s="503"/>
      <c r="L139" s="504"/>
      <c r="M139" s="246" t="s">
        <v>108</v>
      </c>
      <c r="N139" s="246"/>
      <c r="O139" s="246"/>
      <c r="P139" s="246"/>
      <c r="Q139" s="250"/>
      <c r="R139" s="251"/>
      <c r="S139" s="251"/>
      <c r="T139" s="251"/>
      <c r="U139" s="251"/>
      <c r="V139" s="251"/>
      <c r="W139" s="251"/>
      <c r="X139" s="251"/>
      <c r="Y139" s="252"/>
      <c r="Z139" s="250"/>
      <c r="AA139" s="251"/>
      <c r="AB139" s="251"/>
      <c r="AC139" s="251"/>
      <c r="AD139" s="251"/>
      <c r="AE139" s="251"/>
      <c r="AF139" s="251"/>
      <c r="AG139" s="252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285" t="s">
        <v>321</v>
      </c>
      <c r="D141" s="286"/>
      <c r="E141" s="286"/>
      <c r="F141" s="286"/>
      <c r="G141" s="286"/>
      <c r="H141" s="286"/>
      <c r="I141" s="286"/>
      <c r="J141" s="286"/>
      <c r="K141" s="286"/>
      <c r="L141" s="287"/>
      <c r="M141" s="246" t="s">
        <v>239</v>
      </c>
      <c r="N141" s="246"/>
      <c r="O141" s="246"/>
      <c r="P141" s="246"/>
      <c r="Q141" s="250"/>
      <c r="R141" s="251"/>
      <c r="S141" s="251"/>
      <c r="T141" s="251"/>
      <c r="U141" s="251"/>
      <c r="V141" s="251"/>
      <c r="W141" s="251"/>
      <c r="X141" s="251"/>
      <c r="Y141" s="252"/>
      <c r="Z141" s="250"/>
      <c r="AA141" s="251"/>
      <c r="AB141" s="251"/>
      <c r="AC141" s="251"/>
      <c r="AD141" s="251"/>
      <c r="AE141" s="251"/>
      <c r="AF141" s="251"/>
      <c r="AG141" s="252"/>
      <c r="AH141" s="29"/>
    </row>
    <row r="142" spans="1:36" ht="15" customHeight="1">
      <c r="A142" s="122"/>
      <c r="B142" s="28"/>
      <c r="C142" s="288"/>
      <c r="D142" s="289"/>
      <c r="E142" s="289"/>
      <c r="F142" s="289"/>
      <c r="G142" s="289"/>
      <c r="H142" s="289"/>
      <c r="I142" s="289"/>
      <c r="J142" s="289"/>
      <c r="K142" s="289"/>
      <c r="L142" s="290"/>
      <c r="M142" s="246" t="s">
        <v>107</v>
      </c>
      <c r="N142" s="246"/>
      <c r="O142" s="246"/>
      <c r="P142" s="246"/>
      <c r="Q142" s="250"/>
      <c r="R142" s="251"/>
      <c r="S142" s="251"/>
      <c r="T142" s="251"/>
      <c r="U142" s="251"/>
      <c r="V142" s="251"/>
      <c r="W142" s="251"/>
      <c r="X142" s="251"/>
      <c r="Y142" s="252"/>
      <c r="Z142" s="250"/>
      <c r="AA142" s="251"/>
      <c r="AB142" s="251"/>
      <c r="AC142" s="251"/>
      <c r="AD142" s="251"/>
      <c r="AE142" s="251"/>
      <c r="AF142" s="251"/>
      <c r="AG142" s="252"/>
      <c r="AH142" s="29"/>
    </row>
    <row r="143" spans="1:36" ht="15" customHeight="1">
      <c r="A143" s="122"/>
      <c r="B143" s="28"/>
      <c r="C143" s="291"/>
      <c r="D143" s="292"/>
      <c r="E143" s="292"/>
      <c r="F143" s="292"/>
      <c r="G143" s="292"/>
      <c r="H143" s="292"/>
      <c r="I143" s="292"/>
      <c r="J143" s="292"/>
      <c r="K143" s="292"/>
      <c r="L143" s="293"/>
      <c r="M143" s="246" t="s">
        <v>108</v>
      </c>
      <c r="N143" s="246"/>
      <c r="O143" s="246"/>
      <c r="P143" s="246"/>
      <c r="Q143" s="250"/>
      <c r="R143" s="251"/>
      <c r="S143" s="251"/>
      <c r="T143" s="251"/>
      <c r="U143" s="251"/>
      <c r="V143" s="251"/>
      <c r="W143" s="251"/>
      <c r="X143" s="251"/>
      <c r="Y143" s="252"/>
      <c r="Z143" s="250"/>
      <c r="AA143" s="251"/>
      <c r="AB143" s="251"/>
      <c r="AC143" s="251"/>
      <c r="AD143" s="251"/>
      <c r="AE143" s="251"/>
      <c r="AF143" s="251"/>
      <c r="AG143" s="252"/>
      <c r="AH143" s="29"/>
    </row>
    <row r="144" spans="1:36" ht="15" customHeight="1">
      <c r="A144" s="122"/>
      <c r="B144" s="28"/>
      <c r="C144" s="264" t="s">
        <v>240</v>
      </c>
      <c r="D144" s="264"/>
      <c r="E144" s="264"/>
      <c r="F144" s="264"/>
      <c r="G144" s="264"/>
      <c r="H144" s="264"/>
      <c r="I144" s="264"/>
      <c r="J144" s="264"/>
      <c r="K144" s="264"/>
      <c r="L144" s="264"/>
      <c r="M144" s="246" t="s">
        <v>239</v>
      </c>
      <c r="N144" s="246"/>
      <c r="O144" s="246"/>
      <c r="P144" s="246"/>
      <c r="Q144" s="250"/>
      <c r="R144" s="251"/>
      <c r="S144" s="251"/>
      <c r="T144" s="251"/>
      <c r="U144" s="251"/>
      <c r="V144" s="251"/>
      <c r="W144" s="251"/>
      <c r="X144" s="251"/>
      <c r="Y144" s="252"/>
      <c r="Z144" s="250"/>
      <c r="AA144" s="251"/>
      <c r="AB144" s="251"/>
      <c r="AC144" s="251"/>
      <c r="AD144" s="251"/>
      <c r="AE144" s="251"/>
      <c r="AF144" s="251"/>
      <c r="AG144" s="252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262" t="s">
        <v>241</v>
      </c>
      <c r="D146" s="263"/>
      <c r="E146" s="263"/>
      <c r="F146" s="263"/>
      <c r="G146" s="263"/>
      <c r="H146" s="263"/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3"/>
      <c r="Y146" s="263"/>
      <c r="Z146" s="263"/>
      <c r="AA146" s="263"/>
      <c r="AB146" s="263"/>
      <c r="AC146" s="263"/>
      <c r="AD146" s="263"/>
      <c r="AE146" s="263"/>
      <c r="AF146" s="263"/>
      <c r="AG146" s="263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259" t="s">
        <v>242</v>
      </c>
      <c r="D148" s="260"/>
      <c r="E148" s="261"/>
      <c r="F148" s="259" t="s">
        <v>188</v>
      </c>
      <c r="G148" s="260"/>
      <c r="H148" s="260"/>
      <c r="I148" s="260"/>
      <c r="J148" s="260"/>
      <c r="K148" s="261"/>
      <c r="L148" s="259" t="s">
        <v>228</v>
      </c>
      <c r="M148" s="260"/>
      <c r="N148" s="260"/>
      <c r="O148" s="260"/>
      <c r="P148" s="261"/>
      <c r="Q148" s="259" t="s">
        <v>243</v>
      </c>
      <c r="R148" s="260"/>
      <c r="S148" s="260"/>
      <c r="T148" s="260"/>
      <c r="U148" s="261"/>
      <c r="V148" s="259" t="s">
        <v>188</v>
      </c>
      <c r="W148" s="260"/>
      <c r="X148" s="260"/>
      <c r="Y148" s="260"/>
      <c r="Z148" s="260"/>
      <c r="AA148" s="261"/>
      <c r="AB148" s="259" t="s">
        <v>228</v>
      </c>
      <c r="AC148" s="260"/>
      <c r="AD148" s="260"/>
      <c r="AE148" s="260"/>
      <c r="AF148" s="260"/>
      <c r="AG148" s="261"/>
      <c r="AH148" s="29"/>
    </row>
    <row r="149" spans="1:36" ht="15" customHeight="1">
      <c r="B149" s="28"/>
      <c r="C149" s="235" t="s">
        <v>244</v>
      </c>
      <c r="D149" s="236"/>
      <c r="E149" s="237"/>
      <c r="F149" s="250"/>
      <c r="G149" s="251"/>
      <c r="H149" s="251"/>
      <c r="I149" s="251"/>
      <c r="J149" s="251"/>
      <c r="K149" s="252"/>
      <c r="L149" s="250"/>
      <c r="M149" s="251"/>
      <c r="N149" s="251"/>
      <c r="O149" s="251"/>
      <c r="P149" s="251"/>
      <c r="Q149" s="235" t="s">
        <v>244</v>
      </c>
      <c r="R149" s="236"/>
      <c r="S149" s="236"/>
      <c r="T149" s="236"/>
      <c r="U149" s="237"/>
      <c r="V149" s="250"/>
      <c r="W149" s="251"/>
      <c r="X149" s="251"/>
      <c r="Y149" s="251"/>
      <c r="Z149" s="251"/>
      <c r="AA149" s="252"/>
      <c r="AB149" s="250"/>
      <c r="AC149" s="251"/>
      <c r="AD149" s="251"/>
      <c r="AE149" s="251"/>
      <c r="AF149" s="251"/>
      <c r="AG149" s="252"/>
      <c r="AH149" s="29"/>
    </row>
    <row r="150" spans="1:36" ht="15" customHeight="1">
      <c r="B150" s="28"/>
      <c r="C150" s="235" t="s">
        <v>239</v>
      </c>
      <c r="D150" s="236"/>
      <c r="E150" s="237"/>
      <c r="F150" s="250"/>
      <c r="G150" s="251"/>
      <c r="H150" s="251"/>
      <c r="I150" s="251"/>
      <c r="J150" s="251"/>
      <c r="K150" s="252"/>
      <c r="L150" s="250"/>
      <c r="M150" s="251"/>
      <c r="N150" s="251"/>
      <c r="O150" s="251"/>
      <c r="P150" s="252"/>
      <c r="Q150" s="235" t="s">
        <v>239</v>
      </c>
      <c r="R150" s="236"/>
      <c r="S150" s="236"/>
      <c r="T150" s="236"/>
      <c r="U150" s="237"/>
      <c r="V150" s="250"/>
      <c r="W150" s="251"/>
      <c r="X150" s="251"/>
      <c r="Y150" s="251"/>
      <c r="Z150" s="251"/>
      <c r="AA150" s="252"/>
      <c r="AB150" s="250"/>
      <c r="AC150" s="251"/>
      <c r="AD150" s="251"/>
      <c r="AE150" s="251"/>
      <c r="AF150" s="251"/>
      <c r="AG150" s="252"/>
      <c r="AH150" s="29"/>
    </row>
    <row r="151" spans="1:36" ht="15" customHeight="1">
      <c r="B151" s="28"/>
      <c r="C151" s="235" t="s">
        <v>107</v>
      </c>
      <c r="D151" s="236"/>
      <c r="E151" s="237"/>
      <c r="F151" s="250"/>
      <c r="G151" s="251"/>
      <c r="H151" s="251"/>
      <c r="I151" s="251"/>
      <c r="J151" s="251"/>
      <c r="K151" s="252"/>
      <c r="L151" s="250"/>
      <c r="M151" s="251"/>
      <c r="N151" s="251"/>
      <c r="O151" s="251"/>
      <c r="P151" s="252"/>
      <c r="Q151" s="235" t="s">
        <v>245</v>
      </c>
      <c r="R151" s="236"/>
      <c r="S151" s="236"/>
      <c r="T151" s="236"/>
      <c r="U151" s="237"/>
      <c r="V151" s="250"/>
      <c r="W151" s="251"/>
      <c r="X151" s="251"/>
      <c r="Y151" s="251"/>
      <c r="Z151" s="251"/>
      <c r="AA151" s="252"/>
      <c r="AB151" s="250"/>
      <c r="AC151" s="251"/>
      <c r="AD151" s="251"/>
      <c r="AE151" s="251"/>
      <c r="AF151" s="251"/>
      <c r="AG151" s="252"/>
      <c r="AH151" s="29"/>
    </row>
    <row r="152" spans="1:36" ht="15" customHeight="1">
      <c r="B152" s="28"/>
      <c r="C152" s="235" t="s">
        <v>246</v>
      </c>
      <c r="D152" s="236"/>
      <c r="E152" s="237"/>
      <c r="F152" s="250"/>
      <c r="G152" s="251"/>
      <c r="H152" s="251"/>
      <c r="I152" s="251"/>
      <c r="J152" s="251"/>
      <c r="K152" s="252"/>
      <c r="L152" s="250"/>
      <c r="M152" s="251"/>
      <c r="N152" s="251"/>
      <c r="O152" s="251"/>
      <c r="P152" s="252"/>
      <c r="Q152" s="238"/>
      <c r="R152" s="239"/>
      <c r="S152" s="239"/>
      <c r="T152" s="239"/>
      <c r="U152" s="240"/>
      <c r="V152" s="250"/>
      <c r="W152" s="251"/>
      <c r="X152" s="251"/>
      <c r="Y152" s="251"/>
      <c r="Z152" s="251"/>
      <c r="AA152" s="252"/>
      <c r="AB152" s="250"/>
      <c r="AC152" s="251"/>
      <c r="AD152" s="251"/>
      <c r="AE152" s="251"/>
      <c r="AF152" s="251"/>
      <c r="AG152" s="252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253" t="s">
        <v>247</v>
      </c>
      <c r="D154" s="254"/>
      <c r="E154" s="254"/>
      <c r="F154" s="254"/>
      <c r="G154" s="254"/>
      <c r="H154" s="254"/>
      <c r="I154" s="254"/>
      <c r="J154" s="254"/>
      <c r="K154" s="254"/>
      <c r="L154" s="255"/>
      <c r="M154" s="235" t="s">
        <v>249</v>
      </c>
      <c r="N154" s="236"/>
      <c r="O154" s="236"/>
      <c r="P154" s="237"/>
      <c r="Q154" s="235" t="s">
        <v>244</v>
      </c>
      <c r="R154" s="236"/>
      <c r="S154" s="236"/>
      <c r="T154" s="236"/>
      <c r="U154" s="237"/>
      <c r="V154" s="250"/>
      <c r="W154" s="251"/>
      <c r="X154" s="252"/>
      <c r="Y154" s="235" t="s">
        <v>254</v>
      </c>
      <c r="Z154" s="236"/>
      <c r="AA154" s="236"/>
      <c r="AB154" s="237"/>
      <c r="AC154" s="250"/>
      <c r="AD154" s="251"/>
      <c r="AE154" s="251"/>
      <c r="AF154" s="251"/>
      <c r="AG154" s="252"/>
      <c r="AH154" s="29"/>
    </row>
    <row r="155" spans="1:36" ht="15" customHeight="1">
      <c r="A155" s="122"/>
      <c r="B155" s="28"/>
      <c r="C155" s="256"/>
      <c r="D155" s="257"/>
      <c r="E155" s="257"/>
      <c r="F155" s="257"/>
      <c r="G155" s="257"/>
      <c r="H155" s="257"/>
      <c r="I155" s="257"/>
      <c r="J155" s="257"/>
      <c r="K155" s="257"/>
      <c r="L155" s="258"/>
      <c r="M155" s="235" t="s">
        <v>248</v>
      </c>
      <c r="N155" s="236"/>
      <c r="O155" s="236"/>
      <c r="P155" s="237"/>
      <c r="Q155" s="235" t="s">
        <v>250</v>
      </c>
      <c r="R155" s="236"/>
      <c r="S155" s="236"/>
      <c r="T155" s="236"/>
      <c r="U155" s="237"/>
      <c r="V155" s="250"/>
      <c r="W155" s="251"/>
      <c r="X155" s="252"/>
      <c r="Y155" s="247" t="s">
        <v>251</v>
      </c>
      <c r="Z155" s="248"/>
      <c r="AA155" s="248"/>
      <c r="AB155" s="248"/>
      <c r="AC155" s="248"/>
      <c r="AD155" s="248"/>
      <c r="AE155" s="248"/>
      <c r="AF155" s="248"/>
      <c r="AG155" s="249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243" t="s">
        <v>252</v>
      </c>
      <c r="D157" s="244"/>
      <c r="E157" s="244"/>
      <c r="F157" s="244"/>
      <c r="G157" s="244"/>
      <c r="H157" s="244"/>
      <c r="I157" s="244"/>
      <c r="J157" s="244"/>
      <c r="K157" s="244"/>
      <c r="L157" s="245"/>
      <c r="M157" s="246" t="s">
        <v>239</v>
      </c>
      <c r="N157" s="246"/>
      <c r="O157" s="246"/>
      <c r="P157" s="246"/>
      <c r="Q157" s="250"/>
      <c r="R157" s="251"/>
      <c r="S157" s="251"/>
      <c r="T157" s="251"/>
      <c r="U157" s="251"/>
      <c r="V157" s="251"/>
      <c r="W157" s="251"/>
      <c r="X157" s="252"/>
      <c r="Y157" s="235" t="s">
        <v>308</v>
      </c>
      <c r="Z157" s="236"/>
      <c r="AA157" s="236"/>
      <c r="AB157" s="237"/>
      <c r="AC157" s="250"/>
      <c r="AD157" s="251"/>
      <c r="AE157" s="251"/>
      <c r="AF157" s="251"/>
      <c r="AG157" s="252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241" t="s">
        <v>253</v>
      </c>
      <c r="D159" s="242"/>
      <c r="E159" s="242"/>
      <c r="F159" s="242"/>
      <c r="G159" s="242"/>
      <c r="H159" s="242"/>
      <c r="I159" s="242"/>
      <c r="J159" s="242"/>
      <c r="K159" s="242"/>
      <c r="L159" s="242"/>
      <c r="M159" s="242"/>
      <c r="N159" s="242"/>
      <c r="O159" s="242"/>
      <c r="P159" s="242"/>
      <c r="Q159" s="242"/>
      <c r="R159" s="242"/>
      <c r="S159" s="242"/>
      <c r="T159" s="242"/>
      <c r="U159" s="242"/>
      <c r="V159" s="242"/>
      <c r="W159" s="242"/>
      <c r="X159" s="242"/>
      <c r="Y159" s="242"/>
      <c r="Z159" s="242"/>
      <c r="AA159" s="242"/>
      <c r="AB159" s="242"/>
      <c r="AC159" s="242"/>
      <c r="AD159" s="242"/>
      <c r="AE159" s="242"/>
      <c r="AF159" s="242"/>
      <c r="AG159" s="242"/>
      <c r="AH159" s="29"/>
    </row>
    <row r="160" spans="1:36" ht="15" customHeight="1">
      <c r="B160" s="28"/>
      <c r="C160" s="238" t="s">
        <v>255</v>
      </c>
      <c r="D160" s="239"/>
      <c r="E160" s="239"/>
      <c r="F160" s="239"/>
      <c r="G160" s="240"/>
      <c r="H160" s="131"/>
      <c r="I160" s="238" t="s">
        <v>261</v>
      </c>
      <c r="J160" s="239"/>
      <c r="K160" s="239"/>
      <c r="L160" s="239"/>
      <c r="M160" s="239"/>
      <c r="N160" s="240"/>
      <c r="O160" s="238"/>
      <c r="P160" s="240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238" t="s">
        <v>256</v>
      </c>
      <c r="D161" s="239"/>
      <c r="E161" s="239"/>
      <c r="F161" s="239"/>
      <c r="G161" s="240"/>
      <c r="H161" s="131"/>
      <c r="I161" s="238" t="s">
        <v>262</v>
      </c>
      <c r="J161" s="239"/>
      <c r="K161" s="239"/>
      <c r="L161" s="239"/>
      <c r="M161" s="239"/>
      <c r="N161" s="240"/>
      <c r="O161" s="238"/>
      <c r="P161" s="240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238" t="s">
        <v>257</v>
      </c>
      <c r="D162" s="239"/>
      <c r="E162" s="239"/>
      <c r="F162" s="239"/>
      <c r="G162" s="240"/>
      <c r="H162" s="131"/>
      <c r="I162" s="238" t="s">
        <v>263</v>
      </c>
      <c r="J162" s="239"/>
      <c r="K162" s="239"/>
      <c r="L162" s="239"/>
      <c r="M162" s="239"/>
      <c r="N162" s="240"/>
      <c r="O162" s="238"/>
      <c r="P162" s="240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238" t="s">
        <v>258</v>
      </c>
      <c r="D163" s="239"/>
      <c r="E163" s="239"/>
      <c r="F163" s="239"/>
      <c r="G163" s="240"/>
      <c r="H163" s="131"/>
      <c r="I163" s="238" t="s">
        <v>264</v>
      </c>
      <c r="J163" s="239"/>
      <c r="K163" s="239"/>
      <c r="L163" s="239"/>
      <c r="M163" s="239"/>
      <c r="N163" s="240"/>
      <c r="O163" s="238"/>
      <c r="P163" s="240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238" t="s">
        <v>259</v>
      </c>
      <c r="D164" s="239"/>
      <c r="E164" s="239"/>
      <c r="F164" s="239"/>
      <c r="G164" s="240"/>
      <c r="H164" s="131"/>
      <c r="I164" s="238" t="s">
        <v>265</v>
      </c>
      <c r="J164" s="239"/>
      <c r="K164" s="239"/>
      <c r="L164" s="239"/>
      <c r="M164" s="239"/>
      <c r="N164" s="240"/>
      <c r="O164" s="238"/>
      <c r="P164" s="240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238" t="s">
        <v>260</v>
      </c>
      <c r="D165" s="239"/>
      <c r="E165" s="239"/>
      <c r="F165" s="239"/>
      <c r="G165" s="240"/>
      <c r="H165" s="131"/>
      <c r="I165" s="238"/>
      <c r="J165" s="239"/>
      <c r="K165" s="239"/>
      <c r="L165" s="239"/>
      <c r="M165" s="239"/>
      <c r="N165" s="240"/>
      <c r="O165" s="238"/>
      <c r="P165" s="240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238"/>
      <c r="D166" s="239"/>
      <c r="E166" s="239"/>
      <c r="F166" s="239"/>
      <c r="G166" s="240"/>
      <c r="H166" s="131"/>
      <c r="I166" s="238" t="s">
        <v>304</v>
      </c>
      <c r="J166" s="239"/>
      <c r="K166" s="239"/>
      <c r="L166" s="239"/>
      <c r="M166" s="239"/>
      <c r="N166" s="240"/>
      <c r="O166" s="238"/>
      <c r="P166" s="240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266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267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MLg40/qrOxxxBZGyp7rc8ZK44EH1oP8fwLIZHaoYT0PkSow2TCDTRqnU13HBR49EvWklEbPbwgnGOutCNgen+Q==" saltValue="qeaFUeSJdfzErf6Ry6zixA==" spinCount="100000" sheet="1" objects="1" scenarios="1"/>
  <mergeCells count="253">
    <mergeCell ref="C64:AG64"/>
    <mergeCell ref="C78:F82"/>
    <mergeCell ref="D75:F76"/>
    <mergeCell ref="C75:C76"/>
    <mergeCell ref="L108:Y108"/>
    <mergeCell ref="C113:X113"/>
    <mergeCell ref="C121:F124"/>
    <mergeCell ref="C117:F119"/>
    <mergeCell ref="K75:AB76"/>
    <mergeCell ref="Z119:AC124"/>
    <mergeCell ref="V78:AB82"/>
    <mergeCell ref="G78:J82"/>
    <mergeCell ref="AC75:AG76"/>
    <mergeCell ref="AA69:AF70"/>
    <mergeCell ref="C84:Q90"/>
    <mergeCell ref="D130:AF130"/>
    <mergeCell ref="S69:V7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C71:D71"/>
    <mergeCell ref="J58:M58"/>
    <mergeCell ref="W69:X70"/>
    <mergeCell ref="Q60:V62"/>
    <mergeCell ref="Z89:AG89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Q138:Y138"/>
    <mergeCell ref="Z138:AG138"/>
    <mergeCell ref="S132:Y132"/>
    <mergeCell ref="L45:U45"/>
    <mergeCell ref="J49:P49"/>
    <mergeCell ref="D47:P47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9:AC49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I42:M42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V51:AG51"/>
    <mergeCell ref="D51:H51"/>
    <mergeCell ref="Q67:AG68"/>
    <mergeCell ref="C58:I58"/>
    <mergeCell ref="C53:AG53"/>
    <mergeCell ref="C56:I56"/>
    <mergeCell ref="AA56:AG56"/>
    <mergeCell ref="AA59:AG59"/>
    <mergeCell ref="J57:M57"/>
    <mergeCell ref="N59:P59"/>
    <mergeCell ref="W60:Z62"/>
    <mergeCell ref="J62:P62"/>
    <mergeCell ref="C62:I62"/>
    <mergeCell ref="Q55:AG55"/>
    <mergeCell ref="Q59:V59"/>
    <mergeCell ref="C59:D59"/>
    <mergeCell ref="E59:I59"/>
    <mergeCell ref="C60:D60"/>
    <mergeCell ref="E67:P67"/>
    <mergeCell ref="AA57:AG57"/>
    <mergeCell ref="AA58:AG58"/>
    <mergeCell ref="E68:P68"/>
    <mergeCell ref="C66:AG66"/>
    <mergeCell ref="N58:P58"/>
    <mergeCell ref="W59:Z59"/>
    <mergeCell ref="Q57:Z58"/>
    <mergeCell ref="Q56:Z56"/>
    <mergeCell ref="J56:P56"/>
    <mergeCell ref="K78:M82"/>
    <mergeCell ref="M144:P144"/>
    <mergeCell ref="Q144:Y144"/>
    <mergeCell ref="M142:P142"/>
    <mergeCell ref="Q142:Y142"/>
    <mergeCell ref="Z142:AG142"/>
    <mergeCell ref="C141:L143"/>
    <mergeCell ref="AA60:AG62"/>
    <mergeCell ref="R88:W9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</mergeCells>
  <phoneticPr fontId="23" type="noConversion"/>
  <conditionalFormatting sqref="B8:O8 B9">
    <cfRule type="expression" dxfId="27" priority="10" stopIfTrue="1">
      <formula>Blanco=TRUE</formula>
    </cfRule>
  </conditionalFormatting>
  <conditionalFormatting sqref="C78:F82">
    <cfRule type="expression" dxfId="26" priority="17" stopIfTrue="1">
      <formula>Blanco=TRUE</formula>
    </cfRule>
  </conditionalFormatting>
  <conditionalFormatting sqref="C56:I56 C58:I58">
    <cfRule type="cellIs" dxfId="25" priority="25" stopIfTrue="1" operator="equal">
      <formula xml:space="preserve"> ""</formula>
    </cfRule>
    <cfRule type="expression" dxfId="24" priority="24" stopIfTrue="1">
      <formula>Blanco=TRUE</formula>
    </cfRule>
  </conditionalFormatting>
  <conditionalFormatting sqref="D36:P36 D45:K45">
    <cfRule type="expression" dxfId="23" priority="4" stopIfTrue="1">
      <formula>Blanco=TRUE</formula>
    </cfRule>
    <cfRule type="expression" dxfId="22" priority="5" stopIfTrue="1">
      <formula>$D36=""</formula>
    </cfRule>
  </conditionalFormatting>
  <conditionalFormatting sqref="G78 S69:AF70">
    <cfRule type="cellIs" dxfId="21" priority="12" stopIfTrue="1" operator="equal">
      <formula>""</formula>
    </cfRule>
  </conditionalFormatting>
  <conditionalFormatting sqref="G78">
    <cfRule type="expression" dxfId="20" priority="11" stopIfTrue="1">
      <formula>Blanco=TRUE</formula>
    </cfRule>
  </conditionalFormatting>
  <conditionalFormatting sqref="J58:P58">
    <cfRule type="expression" dxfId="19" priority="34" stopIfTrue="1">
      <formula>Blanco=TRUE</formula>
    </cfRule>
    <cfRule type="cellIs" dxfId="18" priority="33" stopIfTrue="1" operator="equal">
      <formula>""</formula>
    </cfRule>
    <cfRule type="expression" dxfId="17" priority="32" stopIfTrue="1">
      <formula>Grupo&lt;&gt;5</formula>
    </cfRule>
  </conditionalFormatting>
  <conditionalFormatting sqref="L45:V45 AF45 Q49:AC49 D51:H51">
    <cfRule type="cellIs" dxfId="16" priority="23" stopIfTrue="1" operator="equal">
      <formula>""</formula>
    </cfRule>
    <cfRule type="expression" dxfId="15" priority="22" stopIfTrue="1">
      <formula>Blanco=TRUE</formula>
    </cfRule>
  </conditionalFormatting>
  <conditionalFormatting sqref="O9">
    <cfRule type="expression" dxfId="14" priority="9" stopIfTrue="1">
      <formula>Blanco=TRUE</formula>
    </cfRule>
  </conditionalFormatting>
  <conditionalFormatting sqref="Q40 Y40:AC40 C60 E60 J62:P62">
    <cfRule type="cellIs" dxfId="13" priority="19" stopIfTrue="1" operator="equal">
      <formula xml:space="preserve"> ""</formula>
    </cfRule>
  </conditionalFormatting>
  <conditionalFormatting sqref="Q40 Y40:AG40 C60 E60 J62:P62">
    <cfRule type="expression" dxfId="12" priority="18" stopIfTrue="1">
      <formula>Blanco=TRUE</formula>
    </cfRule>
  </conditionalFormatting>
  <conditionalFormatting sqref="Q60">
    <cfRule type="expression" dxfId="11" priority="26" stopIfTrue="1">
      <formula>Grupo=1</formula>
    </cfRule>
    <cfRule type="cellIs" dxfId="10" priority="27" stopIfTrue="1" operator="equal">
      <formula>""</formula>
    </cfRule>
    <cfRule type="expression" dxfId="9" priority="28" stopIfTrue="1">
      <formula>Blanco=TRUE</formula>
    </cfRule>
  </conditionalFormatting>
  <conditionalFormatting sqref="Q57:Z58">
    <cfRule type="expression" dxfId="8" priority="16" stopIfTrue="1">
      <formula>Campeonato=2</formula>
    </cfRule>
    <cfRule type="expression" dxfId="7" priority="15" stopIfTrue="1">
      <formula>Blanco=TRUE</formula>
    </cfRule>
  </conditionalFormatting>
  <conditionalFormatting sqref="Q36:AG36 D38:AG38 D40:P40 D42:AG42 D47:AG47 D49:P49 AD49 AG49 I51:AG51 H55:I55 J56 Q56 H57:I57 H61:I61 O61 C62:C63 E67:P70 Q69:AF71 E71:F71 I71:P71 AC78:AG82">
    <cfRule type="expression" dxfId="6" priority="7" stopIfTrue="1">
      <formula>Blanco=TRUE</formula>
    </cfRule>
  </conditionalFormatting>
  <conditionalFormatting sqref="W60:Z62">
    <cfRule type="expression" priority="14" stopIfTrue="1">
      <formula>Campeonato=TRUE</formula>
    </cfRule>
    <cfRule type="expression" dxfId="5" priority="13" stopIfTrue="1">
      <formula>Blanco=TRUE</formula>
    </cfRule>
  </conditionalFormatting>
  <conditionalFormatting sqref="AA25 AE25:AG30 AE119:AG124">
    <cfRule type="expression" dxfId="4" priority="8" stopIfTrue="1">
      <formula>$L$15="40 Rallye de Ourense"</formula>
    </cfRule>
  </conditionalFormatting>
  <conditionalFormatting sqref="AA58:AG58">
    <cfRule type="expression" dxfId="3" priority="35" stopIfTrue="1">
      <formula>Grupo&lt;&gt;12</formula>
    </cfRule>
    <cfRule type="cellIs" dxfId="2" priority="36" stopIfTrue="1" operator="equal">
      <formula>""</formula>
    </cfRule>
    <cfRule type="expression" dxfId="1" priority="37" stopIfTrue="1">
      <formula>Blanco=TRUE</formula>
    </cfRule>
  </conditionalFormatting>
  <conditionalFormatting sqref="AD40:AG40">
    <cfRule type="cellIs" dxfId="0" priority="21" stopIfTrue="1" operator="equal">
      <formula>""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69 W71:X71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69 AA71:AF71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0" xr:uid="{00000000-0002-0000-0000-000009000000}">
      <formula1>1</formula1>
      <formula2>5000</formula2>
    </dataValidation>
    <dataValidation allowBlank="1" showErrorMessage="1" prompt="_x000a_" sqref="Z137:AG137" xr:uid="{00000000-0002-0000-0000-00000B000000}"/>
    <dataValidation allowBlank="1" showInputMessage="1" showErrorMessage="1" promptTitle="Normas en Vigor Hans" prompt="* Normas Admitidas_x000a_FIA 8858-2002 _x000a_FIA 8858-2010" sqref="Q141:AG141" xr:uid="{00000000-0002-0000-0000-00000C000000}"/>
    <dataValidation allowBlank="1" showInputMessage="1" showErrorMessage="1" promptTitle="Normas en Vigor Tirante Hans" prompt="* Normas Admitidas_x000a_FIA 8858-2002 _x000a_FIA 8858-2010" sqref="Q144:AG144" xr:uid="{00000000-0002-0000-0000-00000D000000}"/>
    <dataValidation allowBlank="1" showInputMessage="1" showErrorMessage="1" promptTitle="Ejemplo Homologacion" prompt="MIRAR EN LA ETIQUETA_x000a_EJEMPLO FIA D-107 T/98" sqref="F149:K149" xr:uid="{00000000-0002-0000-0000-00000E000000}"/>
    <dataValidation allowBlank="1" showInputMessage="1" showErrorMessage="1" promptTitle="EJEMPLO NORMA CINTURON" prompt="MIRAR EN LA ETIQUETA_x000a_EJEMPLO FIA D-107 T/98" sqref="L149:P149" xr:uid="{00000000-0002-0000-0000-00000F000000}"/>
    <dataValidation allowBlank="1" showInputMessage="1" showErrorMessage="1" promptTitle="MIRAR ETIQUETA ASIENTO" prompt="EJEMPLO_x000a_CS 197 07" sqref="V149:AG149" xr:uid="{00000000-0002-0000-0000-000010000000}"/>
    <dataValidation allowBlank="1" showInputMessage="1" showErrorMessage="1" promptTitle="MIRAR EN LA ETIQUETA" prompt="EJEMPLO_x000a_FIA 8855-1999" sqref="V150:AG150" xr:uid="{00000000-0002-0000-0000-000011000000}"/>
    <dataValidation allowBlank="1" showInputMessage="1" showErrorMessage="1" promptTitle="MIRAR EN LA ETIQUETA" prompt="MIRAR EN LA ETIQUETA_x000a_EJEMPLO FIA 8853/98" sqref="F150:P150" xr:uid="{00000000-0002-0000-0000-000012000000}"/>
    <dataValidation allowBlank="1" showInputMessage="1" showErrorMessage="1" promptTitle="MIRAR EN LA ETIQUETA" prompt="EJEMPLO_x000a_EXT.001.97" sqref="V154:X154" xr:uid="{00000000-0002-0000-0000-000013000000}"/>
    <dataValidation allowBlank="1" showInputMessage="1" showErrorMessage="1" promptTitle="MIRAR ETIQUETA" prompt="EJEMPLO_x000a_FT3-1999" sqref="Q157:X157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0:I60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/>
  <headerFooter alignWithMargins="0"/>
  <rowBreaks count="1" manualBreakCount="1">
    <brk id="106" min="1" max="3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3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177800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6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59</xdr:row>
                    <xdr:rowOff>0</xdr:rowOff>
                  </from>
                  <to>
                    <xdr:col>12</xdr:col>
                    <xdr:colOff>165100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7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131</xdr:row>
                    <xdr:rowOff>165100</xdr:rowOff>
                  </from>
                  <to>
                    <xdr:col>28</xdr:col>
                    <xdr:colOff>101600</xdr:colOff>
                    <xdr:row>133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8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131</xdr:row>
                    <xdr:rowOff>177800</xdr:rowOff>
                  </from>
                  <to>
                    <xdr:col>31</xdr:col>
                    <xdr:colOff>139700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132</xdr:row>
                    <xdr:rowOff>0</xdr:rowOff>
                  </from>
                  <to>
                    <xdr:col>23</xdr:col>
                    <xdr:colOff>127000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131</xdr:row>
                    <xdr:rowOff>177800</xdr:rowOff>
                  </from>
                  <to>
                    <xdr:col>21</xdr:col>
                    <xdr:colOff>25400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1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133</xdr:row>
                    <xdr:rowOff>0</xdr:rowOff>
                  </from>
                  <to>
                    <xdr:col>23</xdr:col>
                    <xdr:colOff>127000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2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132</xdr:row>
                    <xdr:rowOff>177800</xdr:rowOff>
                  </from>
                  <to>
                    <xdr:col>21</xdr:col>
                    <xdr:colOff>25400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134</xdr:row>
                    <xdr:rowOff>0</xdr:rowOff>
                  </from>
                  <to>
                    <xdr:col>23</xdr:col>
                    <xdr:colOff>127000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4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133</xdr:row>
                    <xdr:rowOff>177800</xdr:rowOff>
                  </from>
                  <to>
                    <xdr:col>21</xdr:col>
                    <xdr:colOff>25400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5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132</xdr:row>
                    <xdr:rowOff>165100</xdr:rowOff>
                  </from>
                  <to>
                    <xdr:col>28</xdr:col>
                    <xdr:colOff>101600</xdr:colOff>
                    <xdr:row>134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6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132</xdr:row>
                    <xdr:rowOff>177800</xdr:rowOff>
                  </from>
                  <to>
                    <xdr:col>31</xdr:col>
                    <xdr:colOff>139700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7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133</xdr:row>
                    <xdr:rowOff>165100</xdr:rowOff>
                  </from>
                  <to>
                    <xdr:col>28</xdr:col>
                    <xdr:colOff>101600</xdr:colOff>
                    <xdr:row>135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8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133</xdr:row>
                    <xdr:rowOff>177800</xdr:rowOff>
                  </from>
                  <to>
                    <xdr:col>31</xdr:col>
                    <xdr:colOff>139700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9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50800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0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38100</xdr:rowOff>
                  </from>
                  <to>
                    <xdr:col>31</xdr:col>
                    <xdr:colOff>101600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25400</xdr:rowOff>
                  </from>
                  <to>
                    <xdr:col>31</xdr:col>
                    <xdr:colOff>266700</xdr:colOff>
                    <xdr:row>80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2" name="Check Box 245">
              <controlPr locked="0" defaultSize="0" autoFill="0" autoLine="0" autoPict="0">
                <anchor moveWithCells="1" sizeWithCells="1">
                  <from>
                    <xdr:col>23</xdr:col>
                    <xdr:colOff>127000</xdr:colOff>
                    <xdr:row>87</xdr:row>
                    <xdr:rowOff>50800</xdr:rowOff>
                  </from>
                  <to>
                    <xdr:col>25</xdr:col>
                    <xdr:colOff>152400</xdr:colOff>
                    <xdr:row>89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3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K1" workbookViewId="0">
      <selection activeCell="X4" sqref="X4"/>
    </sheetView>
  </sheetViews>
  <sheetFormatPr baseColWidth="10" defaultColWidth="31.5" defaultRowHeight="13"/>
  <cols>
    <col min="1" max="1" width="2.1640625" bestFit="1" customWidth="1"/>
    <col min="2" max="2" width="40.1640625" bestFit="1" customWidth="1"/>
    <col min="3" max="3" width="18.1640625" bestFit="1" customWidth="1"/>
    <col min="4" max="4" width="33.5" bestFit="1" customWidth="1"/>
    <col min="5" max="5" width="22.1640625" bestFit="1" customWidth="1"/>
    <col min="6" max="6" width="10.33203125" bestFit="1" customWidth="1"/>
    <col min="7" max="7" width="10.33203125" customWidth="1"/>
    <col min="8" max="8" width="7.83203125" bestFit="1" customWidth="1"/>
    <col min="9" max="9" width="8.5" customWidth="1"/>
    <col min="10" max="10" width="13.1640625" customWidth="1"/>
    <col min="11" max="11" width="11.6640625" bestFit="1" customWidth="1"/>
    <col min="12" max="12" width="11.83203125" bestFit="1" customWidth="1"/>
    <col min="13" max="13" width="15.83203125" bestFit="1" customWidth="1"/>
    <col min="14" max="14" width="5.1640625" bestFit="1" customWidth="1"/>
    <col min="15" max="15" width="10.83203125" bestFit="1" customWidth="1"/>
    <col min="16" max="16" width="8.83203125" bestFit="1" customWidth="1"/>
    <col min="17" max="17" width="15.33203125" bestFit="1" customWidth="1"/>
    <col min="18" max="18" width="6.1640625" bestFit="1" customWidth="1"/>
    <col min="19" max="19" width="3.33203125" bestFit="1" customWidth="1"/>
    <col min="20" max="20" width="5.33203125" bestFit="1" customWidth="1"/>
    <col min="21" max="21" width="24" bestFit="1" customWidth="1"/>
    <col min="22" max="22" width="24" customWidth="1"/>
    <col min="23" max="23" width="11.5" bestFit="1" customWidth="1"/>
    <col min="24" max="24" width="14.1640625" customWidth="1"/>
  </cols>
  <sheetData>
    <row r="1" spans="1:24" ht="35.25" customHeight="1">
      <c r="A1" s="633" t="s">
        <v>327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</row>
    <row r="2" spans="1:24" s="185" customFormat="1" ht="26.25" customHeight="1">
      <c r="A2" s="182" t="s">
        <v>26</v>
      </c>
      <c r="B2" s="182" t="s">
        <v>328</v>
      </c>
      <c r="C2" s="182" t="s">
        <v>329</v>
      </c>
      <c r="D2" s="182" t="s">
        <v>188</v>
      </c>
      <c r="E2" s="182" t="s">
        <v>344</v>
      </c>
      <c r="F2" s="182" t="s">
        <v>330</v>
      </c>
      <c r="G2" s="182" t="s">
        <v>443</v>
      </c>
      <c r="H2" s="182" t="s">
        <v>331</v>
      </c>
      <c r="I2" s="182" t="s">
        <v>442</v>
      </c>
      <c r="J2" s="182" t="s">
        <v>326</v>
      </c>
      <c r="K2" s="182" t="s">
        <v>332</v>
      </c>
      <c r="L2" s="183" t="s">
        <v>333</v>
      </c>
      <c r="M2" s="182" t="s">
        <v>334</v>
      </c>
      <c r="N2" s="182" t="s">
        <v>335</v>
      </c>
      <c r="O2" s="182" t="s">
        <v>343</v>
      </c>
      <c r="P2" s="182" t="s">
        <v>336</v>
      </c>
      <c r="Q2" s="182" t="s">
        <v>337</v>
      </c>
      <c r="R2" s="182" t="s">
        <v>338</v>
      </c>
      <c r="S2" s="182" t="s">
        <v>339</v>
      </c>
      <c r="T2" s="182" t="s">
        <v>340</v>
      </c>
      <c r="U2" s="184" t="s">
        <v>341</v>
      </c>
      <c r="V2" s="222" t="s">
        <v>502</v>
      </c>
      <c r="W2" s="182" t="s">
        <v>342</v>
      </c>
      <c r="X2" s="227" t="s">
        <v>501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6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 t="str">
        <f>' Boletín de Inscripción '!Q57</f>
        <v>CARAVANA ESPECTÁCULO</v>
      </c>
      <c r="R3">
        <f>' Boletín de Inscripción '!Q60</f>
        <v>0</v>
      </c>
      <c r="S3">
        <f>' Boletín de Inscripción '!W60</f>
        <v>0</v>
      </c>
      <c r="T3">
        <f>' Boletín de Inscripción '!AA58</f>
        <v>0</v>
      </c>
      <c r="U3">
        <f>' Boletín de Inscripción '!J62</f>
        <v>0</v>
      </c>
      <c r="V3" t="b">
        <v>1</v>
      </c>
      <c r="X3">
        <f>PF</f>
        <v>0</v>
      </c>
    </row>
  </sheetData>
  <mergeCells count="1">
    <mergeCell ref="A1:W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DK3"/>
  <sheetViews>
    <sheetView showRowColHeaders="0" topLeftCell="BA1" workbookViewId="0">
      <selection activeCell="BR24" sqref="BR24"/>
    </sheetView>
  </sheetViews>
  <sheetFormatPr baseColWidth="10" defaultColWidth="11.5" defaultRowHeight="11"/>
  <cols>
    <col min="1" max="1" width="11.6640625" style="66" bestFit="1" customWidth="1"/>
    <col min="2" max="2" width="10.5" style="66" bestFit="1" customWidth="1"/>
    <col min="3" max="3" width="10.6640625" style="66" bestFit="1" customWidth="1"/>
    <col min="4" max="4" width="15.33203125" style="66" bestFit="1" customWidth="1"/>
    <col min="5" max="5" width="19.83203125" style="66" bestFit="1" customWidth="1"/>
    <col min="6" max="6" width="21.83203125" style="66" bestFit="1" customWidth="1"/>
    <col min="7" max="7" width="27.5" style="66" bestFit="1" customWidth="1"/>
    <col min="8" max="8" width="18.83203125" style="66" bestFit="1" customWidth="1"/>
    <col min="9" max="9" width="15.5" style="66" bestFit="1" customWidth="1"/>
    <col min="10" max="10" width="14" style="66" bestFit="1" customWidth="1"/>
    <col min="11" max="11" width="21.83203125" style="66" bestFit="1" customWidth="1"/>
    <col min="12" max="12" width="18.83203125" style="66" customWidth="1"/>
    <col min="13" max="13" width="16.6640625" style="66" bestFit="1" customWidth="1"/>
    <col min="14" max="14" width="16.5" style="66" bestFit="1" customWidth="1"/>
    <col min="15" max="16" width="17" style="66" bestFit="1" customWidth="1"/>
    <col min="17" max="17" width="12.5" style="66" bestFit="1" customWidth="1"/>
    <col min="18" max="18" width="13.5" style="66" bestFit="1" customWidth="1"/>
    <col min="19" max="19" width="10" style="66" bestFit="1" customWidth="1"/>
    <col min="20" max="20" width="14.5" style="66" bestFit="1" customWidth="1"/>
    <col min="21" max="21" width="16.5" style="66" bestFit="1" customWidth="1"/>
    <col min="22" max="22" width="23.6640625" style="66" customWidth="1"/>
    <col min="23" max="23" width="13.5" style="66" bestFit="1" customWidth="1"/>
    <col min="24" max="24" width="10.5" style="66" bestFit="1" customWidth="1"/>
    <col min="25" max="25" width="8.6640625" style="66" bestFit="1" customWidth="1"/>
    <col min="26" max="26" width="16.33203125" style="66" customWidth="1"/>
    <col min="27" max="27" width="13.5" style="66" bestFit="1" customWidth="1"/>
    <col min="28" max="28" width="11.33203125" style="66" bestFit="1" customWidth="1"/>
    <col min="29" max="29" width="14.1640625" style="66" bestFit="1" customWidth="1"/>
    <col min="30" max="31" width="11.5" style="66" bestFit="1" customWidth="1"/>
    <col min="32" max="32" width="7.33203125" style="66" bestFit="1" customWidth="1"/>
    <col min="33" max="33" width="8.1640625" style="66" bestFit="1" customWidth="1"/>
    <col min="34" max="34" width="11.83203125" style="66" bestFit="1" customWidth="1"/>
    <col min="35" max="35" width="18" style="66" bestFit="1" customWidth="1"/>
    <col min="36" max="36" width="18.33203125" style="66" bestFit="1" customWidth="1"/>
    <col min="37" max="37" width="29.1640625" style="66" bestFit="1" customWidth="1"/>
    <col min="38" max="38" width="15.33203125" style="66" bestFit="1" customWidth="1"/>
    <col min="39" max="39" width="12.33203125" style="66" bestFit="1" customWidth="1"/>
    <col min="40" max="40" width="10.5" style="66" bestFit="1" customWidth="1"/>
    <col min="41" max="41" width="13" style="66" bestFit="1" customWidth="1"/>
    <col min="42" max="42" width="15.5" style="66" bestFit="1" customWidth="1"/>
    <col min="43" max="43" width="13.1640625" style="66" bestFit="1" customWidth="1"/>
    <col min="44" max="44" width="16.5" style="66" bestFit="1" customWidth="1"/>
    <col min="45" max="46" width="13.5" style="66" bestFit="1" customWidth="1"/>
    <col min="47" max="47" width="9.1640625" style="66" bestFit="1" customWidth="1"/>
    <col min="48" max="48" width="10" style="66" bestFit="1" customWidth="1"/>
    <col min="49" max="49" width="9.1640625" style="66" bestFit="1" customWidth="1"/>
    <col min="50" max="50" width="11.6640625" style="66" bestFit="1" customWidth="1"/>
    <col min="51" max="51" width="10.33203125" style="66" customWidth="1"/>
    <col min="52" max="52" width="7.83203125" style="66" bestFit="1" customWidth="1"/>
    <col min="53" max="53" width="14.33203125" style="66" bestFit="1" customWidth="1"/>
    <col min="54" max="54" width="5.5" style="66" bestFit="1" customWidth="1"/>
    <col min="55" max="55" width="5.1640625" style="66" bestFit="1" customWidth="1"/>
    <col min="56" max="56" width="12" style="66" bestFit="1" customWidth="1"/>
    <col min="57" max="62" width="7.5" style="66" bestFit="1" customWidth="1"/>
    <col min="63" max="65" width="7.33203125" style="66" bestFit="1" customWidth="1"/>
    <col min="66" max="66" width="7.83203125" style="66" bestFit="1" customWidth="1"/>
    <col min="67" max="67" width="9.33203125" style="66" bestFit="1" customWidth="1"/>
    <col min="68" max="68" width="8.83203125" style="66" bestFit="1" customWidth="1"/>
    <col min="69" max="69" width="5.33203125" style="66" bestFit="1" customWidth="1"/>
    <col min="70" max="70" width="11.33203125" style="66" bestFit="1" customWidth="1"/>
    <col min="71" max="71" width="17" style="66" bestFit="1" customWidth="1"/>
    <col min="72" max="72" width="6.5" style="66" bestFit="1" customWidth="1"/>
    <col min="73" max="73" width="6" style="66" bestFit="1" customWidth="1"/>
    <col min="74" max="74" width="6.5" style="66" bestFit="1" customWidth="1"/>
    <col min="75" max="75" width="6.1640625" style="66" bestFit="1" customWidth="1"/>
    <col min="76" max="76" width="6.6640625" style="66" bestFit="1" customWidth="1"/>
    <col min="77" max="77" width="6.1640625" style="66" bestFit="1" customWidth="1"/>
    <col min="78" max="78" width="9.6640625" style="66" bestFit="1" customWidth="1"/>
    <col min="79" max="79" width="12.83203125" style="66" bestFit="1" customWidth="1"/>
    <col min="80" max="80" width="14.6640625" style="66" bestFit="1" customWidth="1"/>
    <col min="81" max="81" width="7.5" style="66" bestFit="1" customWidth="1"/>
    <col min="82" max="82" width="9.5" style="66" bestFit="1" customWidth="1"/>
    <col min="83" max="83" width="9.6640625" style="66" bestFit="1" customWidth="1"/>
    <col min="84" max="84" width="12.83203125" style="66" bestFit="1" customWidth="1"/>
    <col min="85" max="85" width="14.6640625" style="66" bestFit="1" customWidth="1"/>
    <col min="86" max="86" width="7.5" style="66" bestFit="1" customWidth="1"/>
    <col min="87" max="87" width="9.5" style="66" bestFit="1" customWidth="1"/>
    <col min="88" max="88" width="9.6640625" style="66" bestFit="1" customWidth="1"/>
    <col min="89" max="89" width="12.83203125" style="66" bestFit="1" customWidth="1"/>
    <col min="90" max="90" width="14.6640625" style="66" bestFit="1" customWidth="1"/>
    <col min="91" max="91" width="7.5" style="66" bestFit="1" customWidth="1"/>
    <col min="92" max="92" width="9.5" style="66" bestFit="1" customWidth="1"/>
    <col min="93" max="93" width="9.6640625" style="66" bestFit="1" customWidth="1"/>
    <col min="94" max="94" width="12.83203125" style="66" bestFit="1" customWidth="1"/>
    <col min="95" max="95" width="14.6640625" style="66" bestFit="1" customWidth="1"/>
    <col min="96" max="96" width="7.5" style="66" bestFit="1" customWidth="1"/>
    <col min="97" max="97" width="9.5" style="66" bestFit="1" customWidth="1"/>
    <col min="98" max="98" width="9.6640625" style="66" bestFit="1" customWidth="1"/>
    <col min="99" max="99" width="12.83203125" style="66" bestFit="1" customWidth="1"/>
    <col min="100" max="100" width="14.6640625" style="66" bestFit="1" customWidth="1"/>
    <col min="101" max="101" width="7.5" style="66" bestFit="1" customWidth="1"/>
    <col min="102" max="102" width="9.5" style="66" bestFit="1" customWidth="1"/>
    <col min="103" max="103" width="9.6640625" style="66" bestFit="1" customWidth="1"/>
    <col min="104" max="104" width="12.83203125" style="66" bestFit="1" customWidth="1"/>
    <col min="105" max="105" width="14.6640625" style="66" bestFit="1" customWidth="1"/>
    <col min="106" max="106" width="7.5" style="66" bestFit="1" customWidth="1"/>
    <col min="107" max="107" width="9.5" style="66" bestFit="1" customWidth="1"/>
    <col min="108" max="108" width="9.6640625" style="66" bestFit="1" customWidth="1"/>
    <col min="109" max="109" width="12.83203125" style="66" bestFit="1" customWidth="1"/>
    <col min="110" max="110" width="14.6640625" style="66" bestFit="1" customWidth="1"/>
    <col min="111" max="111" width="7.5" style="66" bestFit="1" customWidth="1"/>
    <col min="112" max="112" width="9.5" style="66" bestFit="1" customWidth="1"/>
    <col min="113" max="113" width="9.6640625" style="66" bestFit="1" customWidth="1"/>
    <col min="114" max="114" width="12.83203125" style="66" bestFit="1" customWidth="1"/>
    <col min="115" max="115" width="14.6640625" style="66" bestFit="1" customWidth="1"/>
    <col min="116" max="16384" width="11.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>CARAVANA ESPECTÁCULO</v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45568</v>
      </c>
      <c r="BQ2" s="117">
        <f ca="1">IF(' Boletín de Inscripción '!W28="",NOW(),' Boletín de Inscripción '!W28)</f>
        <v>45568.580867824072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4" zoomScale="174" zoomScaleNormal="174" workbookViewId="0">
      <selection activeCell="J33" sqref="J33"/>
    </sheetView>
  </sheetViews>
  <sheetFormatPr baseColWidth="10" defaultColWidth="0" defaultRowHeight="0" customHeight="1" zeroHeight="1"/>
  <cols>
    <col min="1" max="1" width="4" style="31" hidden="1" customWidth="1"/>
    <col min="2" max="2" width="5.6640625" style="26" hidden="1" customWidth="1"/>
    <col min="3" max="3" width="9.6640625" style="26" customWidth="1"/>
    <col min="4" max="4" width="13.6640625" style="26" customWidth="1"/>
    <col min="5" max="5" width="6.33203125" style="26" customWidth="1"/>
    <col min="6" max="6" width="13.6640625" style="26" customWidth="1"/>
    <col min="7" max="8" width="8.6640625" style="26" customWidth="1"/>
    <col min="9" max="15" width="4.6640625" style="26" customWidth="1"/>
    <col min="16" max="16" width="3.6640625" style="32" hidden="1" customWidth="1"/>
    <col min="17" max="17" width="4.1640625" style="32" hidden="1" customWidth="1"/>
    <col min="18" max="26" width="11.5" style="32" hidden="1" customWidth="1"/>
    <col min="27" max="31" width="11.5" style="33" hidden="1" customWidth="1"/>
    <col min="32" max="162" width="11.5" style="31" hidden="1" customWidth="1"/>
    <col min="163" max="163" width="7.6640625" style="31" hidden="1" customWidth="1"/>
    <col min="164" max="16384" width="11.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78" t="s">
        <v>461</v>
      </c>
      <c r="F2" s="678"/>
      <c r="G2" s="678"/>
      <c r="H2" s="678"/>
      <c r="I2" s="678"/>
      <c r="J2" s="678"/>
      <c r="K2" s="678"/>
      <c r="L2" s="678"/>
      <c r="M2" s="678"/>
      <c r="N2" s="678"/>
      <c r="O2" s="679"/>
      <c r="P2" s="48"/>
    </row>
    <row r="3" spans="1:16" ht="60" customHeight="1">
      <c r="A3" s="47"/>
      <c r="B3" s="682"/>
      <c r="C3" s="683"/>
      <c r="D3" s="39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1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73" t="s">
        <v>52</v>
      </c>
      <c r="C5" s="674"/>
      <c r="D5" s="674"/>
      <c r="E5" s="674"/>
      <c r="F5" s="674"/>
      <c r="G5" s="674"/>
      <c r="H5" s="674"/>
      <c r="I5" s="674"/>
      <c r="J5" s="674"/>
      <c r="K5" s="674"/>
      <c r="L5" s="674"/>
      <c r="M5" s="674"/>
      <c r="N5" s="674"/>
      <c r="O5" s="675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691">
        <v>1</v>
      </c>
      <c r="D7" s="688" t="s">
        <v>33</v>
      </c>
      <c r="E7" s="689"/>
      <c r="F7" s="689"/>
      <c r="G7" s="689"/>
      <c r="H7" s="689"/>
      <c r="I7" s="689"/>
      <c r="J7" s="689"/>
      <c r="K7" s="689"/>
      <c r="L7" s="689"/>
      <c r="M7" s="689"/>
      <c r="N7" s="690"/>
      <c r="O7" s="27"/>
      <c r="P7" s="48"/>
    </row>
    <row r="8" spans="1:16" ht="12" customHeight="1">
      <c r="A8" s="47"/>
      <c r="B8" s="25"/>
      <c r="C8" s="687"/>
      <c r="D8" s="684"/>
      <c r="E8" s="685"/>
      <c r="F8" s="685"/>
      <c r="G8" s="685"/>
      <c r="H8" s="685"/>
      <c r="I8" s="685"/>
      <c r="J8" s="685"/>
      <c r="K8" s="685"/>
      <c r="L8" s="685"/>
      <c r="M8" s="685"/>
      <c r="N8" s="686"/>
      <c r="O8" s="27"/>
      <c r="P8" s="48"/>
    </row>
    <row r="9" spans="1:16" ht="12" customHeight="1">
      <c r="A9" s="47"/>
      <c r="B9" s="25"/>
      <c r="C9" s="653">
        <v>2</v>
      </c>
      <c r="D9" s="667" t="s">
        <v>32</v>
      </c>
      <c r="E9" s="668"/>
      <c r="F9" s="668"/>
      <c r="G9" s="668"/>
      <c r="H9" s="668"/>
      <c r="I9" s="668"/>
      <c r="J9" s="668"/>
      <c r="K9" s="668"/>
      <c r="L9" s="668"/>
      <c r="M9" s="668"/>
      <c r="N9" s="669"/>
      <c r="O9" s="27"/>
      <c r="P9" s="48"/>
    </row>
    <row r="10" spans="1:16" ht="12" customHeight="1">
      <c r="A10" s="47"/>
      <c r="B10" s="25"/>
      <c r="C10" s="687"/>
      <c r="D10" s="684"/>
      <c r="E10" s="685"/>
      <c r="F10" s="685"/>
      <c r="G10" s="685"/>
      <c r="H10" s="685"/>
      <c r="I10" s="685"/>
      <c r="J10" s="685"/>
      <c r="K10" s="685"/>
      <c r="L10" s="685"/>
      <c r="M10" s="685"/>
      <c r="N10" s="686"/>
      <c r="O10" s="27"/>
      <c r="P10" s="48"/>
    </row>
    <row r="11" spans="1:16" ht="12" customHeight="1">
      <c r="A11" s="47"/>
      <c r="B11" s="25"/>
      <c r="C11" s="653">
        <v>3</v>
      </c>
      <c r="D11" s="667" t="s">
        <v>34</v>
      </c>
      <c r="E11" s="668"/>
      <c r="F11" s="668"/>
      <c r="G11" s="668"/>
      <c r="H11" s="668"/>
      <c r="I11" s="668"/>
      <c r="J11" s="668"/>
      <c r="K11" s="668"/>
      <c r="L11" s="668"/>
      <c r="M11" s="668"/>
      <c r="N11" s="669"/>
      <c r="O11" s="27"/>
      <c r="P11" s="48"/>
    </row>
    <row r="12" spans="1:16" ht="12" customHeight="1" thickBot="1">
      <c r="A12" s="47"/>
      <c r="B12" s="25"/>
      <c r="C12" s="654"/>
      <c r="D12" s="670"/>
      <c r="E12" s="671"/>
      <c r="F12" s="671"/>
      <c r="G12" s="671"/>
      <c r="H12" s="671"/>
      <c r="I12" s="671"/>
      <c r="J12" s="671"/>
      <c r="K12" s="671"/>
      <c r="L12" s="671"/>
      <c r="M12" s="671"/>
      <c r="N12" s="672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55" t="s">
        <v>305</v>
      </c>
      <c r="D14" s="655"/>
      <c r="E14" s="655"/>
      <c r="F14" s="655"/>
      <c r="G14" s="655"/>
      <c r="H14" s="655"/>
      <c r="I14" s="655"/>
      <c r="J14" s="655"/>
      <c r="K14" s="655"/>
      <c r="L14" s="655"/>
      <c r="M14" s="655"/>
      <c r="N14" s="655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1</v>
      </c>
      <c r="D16" s="171">
        <f>VLOOKUP(C16,' Datos de Organizadores '!A3:M14,11)</f>
        <v>45591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57" t="s">
        <v>27</v>
      </c>
      <c r="D17" s="658"/>
      <c r="E17" s="658"/>
      <c r="F17" s="658"/>
      <c r="G17" s="658"/>
      <c r="H17" s="658"/>
      <c r="I17" s="658"/>
      <c r="J17" s="658"/>
      <c r="K17" s="658"/>
      <c r="L17" s="658"/>
      <c r="M17" s="658"/>
      <c r="N17" s="659"/>
      <c r="O17" s="31"/>
      <c r="P17" s="48"/>
    </row>
    <row r="18" spans="1:16" ht="24.5" customHeight="1">
      <c r="A18" s="47"/>
      <c r="B18" s="673" t="str">
        <f>VLOOKUP(C16,' Datos de Organizadores '!A3:J14,2)</f>
        <v>XLVIII SUBIDA AL MARMOL</v>
      </c>
      <c r="C18" s="674"/>
      <c r="D18" s="674"/>
      <c r="E18" s="674"/>
      <c r="F18" s="674"/>
      <c r="G18" s="674"/>
      <c r="H18" s="674"/>
      <c r="I18" s="674"/>
      <c r="J18" s="674"/>
      <c r="K18" s="674"/>
      <c r="L18" s="674"/>
      <c r="M18" s="674"/>
      <c r="N18" s="674"/>
      <c r="O18" s="675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63" t="s">
        <v>25</v>
      </c>
      <c r="D20" s="664"/>
      <c r="E20" s="664"/>
      <c r="F20" s="664"/>
      <c r="G20" s="664"/>
      <c r="H20" s="664"/>
      <c r="I20" s="664"/>
      <c r="J20" s="664"/>
      <c r="K20" s="664"/>
      <c r="L20" s="664"/>
      <c r="M20" s="664"/>
      <c r="N20" s="664"/>
      <c r="O20" s="31"/>
      <c r="P20" s="48"/>
    </row>
    <row r="21" spans="1:16" ht="18" customHeight="1">
      <c r="A21" s="47"/>
      <c r="B21" s="676" t="s">
        <v>49</v>
      </c>
      <c r="C21" s="45" t="s">
        <v>46</v>
      </c>
      <c r="D21" s="656" t="str">
        <f>VLOOKUP(C16,' Datos de Organizadores '!A3:J16,3)</f>
        <v>ESCUDERIA DEL MARMOL</v>
      </c>
      <c r="E21" s="656"/>
      <c r="F21" s="656"/>
      <c r="G21" s="656"/>
      <c r="H21" s="656"/>
      <c r="I21" s="656"/>
      <c r="J21" s="656"/>
      <c r="K21" s="656"/>
      <c r="L21" s="656"/>
      <c r="M21" s="656"/>
      <c r="N21" s="656"/>
      <c r="O21" s="656"/>
      <c r="P21" s="48"/>
    </row>
    <row r="22" spans="1:16" ht="18" customHeight="1">
      <c r="A22" s="47"/>
      <c r="B22" s="676"/>
      <c r="C22" s="45" t="s">
        <v>2</v>
      </c>
      <c r="D22" s="656" t="str">
        <f>VLOOKUP(C16,' Datos de Organizadores '!A3:J16,4)</f>
        <v>CTRA. TAHAL</v>
      </c>
      <c r="E22" s="656"/>
      <c r="F22" s="656"/>
      <c r="G22" s="656"/>
      <c r="H22" s="656"/>
      <c r="I22" s="656"/>
      <c r="J22" s="656"/>
      <c r="K22" s="656"/>
      <c r="L22" s="656"/>
      <c r="M22" s="656"/>
      <c r="N22" s="656"/>
      <c r="O22" s="656"/>
      <c r="P22" s="48"/>
    </row>
    <row r="23" spans="1:16" ht="18" customHeight="1">
      <c r="A23" s="47"/>
      <c r="B23" s="676"/>
      <c r="C23" s="45" t="s">
        <v>47</v>
      </c>
      <c r="D23" s="41" t="str">
        <f>VLOOKUP(C16,' Datos de Organizadores '!A3:J16,5)</f>
        <v>04867 </v>
      </c>
      <c r="E23" s="43" t="s">
        <v>23</v>
      </c>
      <c r="F23" s="677" t="str">
        <f>VLOOKUP(C16,' Datos de Organizadores '!A3:J16,6)</f>
        <v>MACAEL</v>
      </c>
      <c r="G23" s="677"/>
      <c r="H23" s="677"/>
      <c r="I23" s="677"/>
      <c r="J23" s="677"/>
      <c r="K23" s="677"/>
      <c r="L23" s="677"/>
      <c r="M23" s="677"/>
      <c r="N23" s="677"/>
      <c r="O23" s="677"/>
      <c r="P23" s="48"/>
    </row>
    <row r="24" spans="1:16" ht="18" customHeight="1">
      <c r="A24" s="47"/>
      <c r="B24" s="676"/>
      <c r="C24" s="45" t="s">
        <v>30</v>
      </c>
      <c r="D24" s="677" t="str">
        <f>IF(VLOOKUP($C$16,' Datos de Organizadores '!$A$3:$J$16,7)&lt;&gt;0,"("&amp;(VLOOKUP($C$16,' Datos de Organizadores '!$A$3:$J$16,7)&amp;")"),"")</f>
        <v>(ALMERIA)</v>
      </c>
      <c r="E24" s="677"/>
      <c r="F24" s="677"/>
      <c r="G24" s="677"/>
      <c r="H24" s="677"/>
      <c r="I24" s="677"/>
      <c r="J24" s="677"/>
      <c r="K24" s="677"/>
      <c r="L24" s="677"/>
      <c r="M24" s="677"/>
      <c r="N24" s="677"/>
      <c r="O24" s="677"/>
      <c r="P24" s="48"/>
    </row>
    <row r="25" spans="1:16" ht="18" customHeight="1">
      <c r="A25" s="47"/>
      <c r="B25" s="676"/>
      <c r="C25" s="45" t="s">
        <v>19</v>
      </c>
      <c r="D25" s="42">
        <f>VLOOKUP(C16,' Datos de Organizadores '!A3:J16,8)</f>
        <v>678313106</v>
      </c>
      <c r="E25" s="44" t="s">
        <v>275</v>
      </c>
      <c r="F25" s="42">
        <f>VLOOKUP(C16,' Datos de Organizadores '!A3:J14,9)</f>
        <v>0</v>
      </c>
      <c r="G25" s="44" t="s">
        <v>20</v>
      </c>
      <c r="H25" s="665" t="str">
        <f>VLOOKUP(C16,' Datos de Organizadores '!A3:J16,10)</f>
        <v>inscripciones@faa.net</v>
      </c>
      <c r="I25" s="666"/>
      <c r="J25" s="666"/>
      <c r="K25" s="666"/>
      <c r="L25" s="666"/>
      <c r="M25" s="666"/>
      <c r="N25" s="666"/>
      <c r="O25" s="666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60" t="s">
        <v>17</v>
      </c>
      <c r="D27" s="661"/>
      <c r="E27" s="661"/>
      <c r="F27" s="661"/>
      <c r="G27" s="661"/>
      <c r="H27" s="661"/>
      <c r="I27" s="661"/>
      <c r="J27" s="661"/>
      <c r="K27" s="661"/>
      <c r="L27" s="661"/>
      <c r="M27" s="661"/>
      <c r="N27" s="662"/>
      <c r="O27" s="31"/>
      <c r="P27" s="48"/>
    </row>
    <row r="28" spans="1:16" ht="20" customHeight="1">
      <c r="A28" s="47"/>
      <c r="B28" s="644" t="s">
        <v>50</v>
      </c>
      <c r="C28" s="650" t="s">
        <v>18</v>
      </c>
      <c r="D28" s="650"/>
      <c r="E28" s="650"/>
      <c r="F28" s="650"/>
      <c r="G28" s="650"/>
      <c r="H28" s="650"/>
      <c r="I28" s="651"/>
      <c r="J28" s="652" t="s">
        <v>192</v>
      </c>
      <c r="K28" s="652"/>
      <c r="L28" s="652"/>
      <c r="M28" s="652" t="s">
        <v>193</v>
      </c>
      <c r="N28" s="652"/>
      <c r="O28" s="652"/>
      <c r="P28" s="48"/>
    </row>
    <row r="29" spans="1:16" ht="20" customHeight="1">
      <c r="A29" s="47"/>
      <c r="B29" s="644"/>
      <c r="C29" s="639" t="s">
        <v>227</v>
      </c>
      <c r="D29" s="640"/>
      <c r="E29" s="640"/>
      <c r="F29" s="640"/>
      <c r="G29" s="640"/>
      <c r="H29" s="640"/>
      <c r="I29" s="640"/>
      <c r="J29" s="646">
        <f>VLOOKUP($C$16,' Datos de Organizadores '!$A$3:$M$16,13)</f>
        <v>195</v>
      </c>
      <c r="K29" s="647"/>
      <c r="L29" s="647"/>
      <c r="M29" s="646">
        <f>Derechos1+50</f>
        <v>245</v>
      </c>
      <c r="N29" s="647"/>
      <c r="O29" s="647"/>
      <c r="P29" s="48"/>
    </row>
    <row r="30" spans="1:16" ht="18" hidden="1" customHeight="1">
      <c r="A30" s="47"/>
      <c r="B30" s="644"/>
      <c r="C30" s="641" t="s">
        <v>48</v>
      </c>
      <c r="D30" s="641"/>
      <c r="E30" s="641"/>
      <c r="F30" s="641"/>
      <c r="G30" s="641"/>
      <c r="H30" s="641"/>
      <c r="I30" s="641"/>
      <c r="J30" s="646">
        <v>0</v>
      </c>
      <c r="K30" s="647"/>
      <c r="L30" s="647"/>
      <c r="M30" s="647"/>
      <c r="N30" s="647"/>
      <c r="O30" s="647"/>
      <c r="P30" s="48"/>
    </row>
    <row r="31" spans="1:16" ht="18" customHeight="1">
      <c r="A31" s="47"/>
      <c r="B31" s="644"/>
      <c r="C31" s="641" t="s">
        <v>273</v>
      </c>
      <c r="D31" s="641"/>
      <c r="E31" s="641"/>
      <c r="F31" s="641"/>
      <c r="G31" s="641"/>
      <c r="H31" s="641"/>
      <c r="I31" s="641"/>
      <c r="J31" s="648">
        <f>VLOOKUP($C$16,' Datos de Organizadores '!$A$3:$M$16,12)</f>
        <v>45583</v>
      </c>
      <c r="K31" s="648"/>
      <c r="L31" s="649"/>
      <c r="M31" s="636"/>
      <c r="N31" s="637"/>
      <c r="O31" s="638"/>
      <c r="P31" s="48"/>
    </row>
    <row r="32" spans="1:16" ht="18" hidden="1" customHeight="1">
      <c r="A32" s="47"/>
      <c r="B32" s="644"/>
      <c r="C32" s="641"/>
      <c r="D32" s="641"/>
      <c r="E32" s="641"/>
      <c r="F32" s="641"/>
      <c r="G32" s="641"/>
      <c r="H32" s="641"/>
      <c r="I32" s="641"/>
      <c r="J32" s="645">
        <v>0</v>
      </c>
      <c r="K32" s="645"/>
      <c r="L32" s="646"/>
      <c r="M32" s="636"/>
      <c r="N32" s="637"/>
      <c r="O32" s="638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" customHeight="1">
      <c r="A34" s="47"/>
      <c r="B34" s="642" t="s">
        <v>51</v>
      </c>
      <c r="C34" s="643"/>
      <c r="D34" s="643"/>
      <c r="E34" s="643"/>
      <c r="F34" s="643"/>
      <c r="G34" s="643"/>
      <c r="H34" s="67" t="s">
        <v>269</v>
      </c>
      <c r="I34" s="634" t="s">
        <v>272</v>
      </c>
      <c r="J34" s="635"/>
      <c r="K34" s="68" t="s">
        <v>271</v>
      </c>
      <c r="L34" s="634" t="s">
        <v>270</v>
      </c>
      <c r="M34" s="635"/>
      <c r="N34" s="635"/>
      <c r="O34" s="635"/>
      <c r="P34" s="48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9"/>
  <sheetViews>
    <sheetView topLeftCell="D1" zoomScale="130" zoomScaleNormal="130" workbookViewId="0">
      <selection activeCell="J4" sqref="J4"/>
    </sheetView>
  </sheetViews>
  <sheetFormatPr baseColWidth="10" defaultRowHeight="13"/>
  <cols>
    <col min="1" max="1" width="3.6640625" style="2" customWidth="1"/>
    <col min="2" max="2" width="31" style="1" customWidth="1"/>
    <col min="3" max="3" width="29" style="1" customWidth="1"/>
    <col min="4" max="4" width="30.33203125" style="1" customWidth="1"/>
    <col min="5" max="5" width="6.83203125" style="2" bestFit="1" customWidth="1"/>
    <col min="6" max="6" width="17.5" style="1" customWidth="1"/>
    <col min="7" max="7" width="10.5" style="168" customWidth="1"/>
    <col min="8" max="9" width="13.6640625" style="168" customWidth="1"/>
    <col min="10" max="10" width="30.83203125" style="168" customWidth="1"/>
    <col min="11" max="11" width="12.6640625" customWidth="1"/>
    <col min="12" max="12" width="25.5" bestFit="1" customWidth="1"/>
    <col min="13" max="13" width="13.33203125" customWidth="1"/>
    <col min="14" max="14" width="12.33203125" bestFit="1" customWidth="1"/>
    <col min="15" max="15" width="5.5" bestFit="1" customWidth="1"/>
    <col min="16" max="16" width="16.5" style="35" customWidth="1"/>
    <col min="17" max="17" width="11.6640625" style="36" customWidth="1"/>
    <col min="18" max="19" width="11.6640625" style="35" customWidth="1"/>
    <col min="20" max="21" width="11.6640625" customWidth="1"/>
    <col min="22" max="22" width="11.5" style="152" customWidth="1"/>
    <col min="23" max="23" width="12.33203125" style="152" bestFit="1" customWidth="1"/>
  </cols>
  <sheetData>
    <row r="1" spans="1:23" ht="30" customHeight="1">
      <c r="A1" s="692" t="s">
        <v>35</v>
      </c>
      <c r="B1" s="692"/>
      <c r="C1" s="692"/>
      <c r="D1" s="692"/>
      <c r="E1" s="692"/>
      <c r="F1" s="692"/>
      <c r="G1" s="692"/>
      <c r="H1" s="692"/>
      <c r="I1" s="692"/>
      <c r="J1" s="692"/>
      <c r="K1" s="693" t="s">
        <v>172</v>
      </c>
      <c r="L1" s="694"/>
      <c r="M1" s="695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306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28" t="s">
        <v>527</v>
      </c>
      <c r="C3" s="228" t="s">
        <v>391</v>
      </c>
      <c r="D3" s="228" t="s">
        <v>392</v>
      </c>
      <c r="E3" s="229" t="s">
        <v>393</v>
      </c>
      <c r="F3" s="230" t="s">
        <v>394</v>
      </c>
      <c r="G3" s="230" t="s">
        <v>216</v>
      </c>
      <c r="H3" s="229">
        <v>678313106</v>
      </c>
      <c r="I3" s="229"/>
      <c r="J3" s="231" t="s">
        <v>528</v>
      </c>
      <c r="K3" s="232">
        <v>45591</v>
      </c>
      <c r="L3" s="233">
        <f t="shared" ref="L3" si="0">K3-8</f>
        <v>45583</v>
      </c>
      <c r="M3" s="234">
        <v>195</v>
      </c>
      <c r="N3" s="161"/>
      <c r="O3" s="161"/>
      <c r="P3" s="160">
        <f>' Derechos de Inscripción '!C16</f>
        <v>1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181"/>
      <c r="C4" s="181"/>
      <c r="D4" s="181"/>
      <c r="E4" s="181"/>
      <c r="F4" s="190"/>
      <c r="G4" s="181"/>
      <c r="H4" s="181"/>
      <c r="I4" s="181"/>
      <c r="J4" s="181"/>
      <c r="K4" s="196"/>
      <c r="L4" s="169"/>
      <c r="M4" s="162"/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190"/>
      <c r="C5" s="190"/>
      <c r="D5" s="191"/>
      <c r="E5" s="192"/>
      <c r="F5" s="190"/>
      <c r="G5" s="190"/>
      <c r="H5" s="197"/>
      <c r="I5" s="190"/>
      <c r="J5" s="181"/>
      <c r="K5" s="196"/>
      <c r="L5" s="170"/>
      <c r="M5" s="162"/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12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190"/>
      <c r="C6" s="190"/>
      <c r="D6" s="190"/>
      <c r="E6" s="192"/>
      <c r="F6" s="190"/>
      <c r="G6" s="190"/>
      <c r="H6" s="198"/>
      <c r="I6" s="193"/>
      <c r="J6" s="181"/>
      <c r="K6" s="196"/>
      <c r="L6" s="170"/>
      <c r="M6" s="162"/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190"/>
      <c r="C7" s="190"/>
      <c r="D7" s="191"/>
      <c r="E7" s="192"/>
      <c r="F7" s="190"/>
      <c r="G7" s="190"/>
      <c r="H7" s="191"/>
      <c r="I7" s="193"/>
      <c r="J7" s="181"/>
      <c r="K7" s="196"/>
      <c r="L7" s="170"/>
      <c r="M7" s="162"/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181"/>
      <c r="C8" s="181"/>
      <c r="D8" s="181"/>
      <c r="E8" s="181"/>
      <c r="F8" s="181"/>
      <c r="G8" s="181"/>
      <c r="H8" s="181"/>
      <c r="I8" s="181"/>
      <c r="J8" s="181"/>
      <c r="K8" s="195"/>
      <c r="L8" s="169"/>
      <c r="M8" s="162"/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181"/>
      <c r="C9" s="200"/>
      <c r="D9" s="200"/>
      <c r="E9" s="200"/>
      <c r="F9" s="200"/>
      <c r="G9" s="200"/>
      <c r="H9" s="200"/>
      <c r="I9" s="200"/>
      <c r="J9" s="181"/>
      <c r="K9" s="196"/>
      <c r="L9" s="170"/>
      <c r="M9" s="162"/>
      <c r="N9" s="163"/>
      <c r="O9" s="163"/>
      <c r="P9" s="160" t="b">
        <v>0</v>
      </c>
      <c r="Q9" s="160" t="s">
        <v>233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190"/>
      <c r="C10" s="190"/>
      <c r="D10" s="191"/>
      <c r="E10" s="192"/>
      <c r="F10" s="190"/>
      <c r="G10" s="190"/>
      <c r="H10" s="191"/>
      <c r="I10" s="193"/>
      <c r="J10" s="181"/>
      <c r="K10" s="196"/>
      <c r="L10" s="169"/>
      <c r="M10" s="162"/>
      <c r="N10" s="163"/>
      <c r="O10" s="163"/>
      <c r="P10" s="160" t="b">
        <v>1</v>
      </c>
      <c r="Q10" s="160" t="s">
        <v>234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190"/>
      <c r="C11" s="190"/>
      <c r="D11" s="190"/>
      <c r="E11" s="202"/>
      <c r="F11" s="190"/>
      <c r="G11" s="190"/>
      <c r="H11" s="202"/>
      <c r="I11" s="202"/>
      <c r="J11" s="181"/>
      <c r="K11" s="196"/>
      <c r="L11" s="169"/>
      <c r="M11" s="162"/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181"/>
      <c r="C12" s="190"/>
      <c r="D12" s="191"/>
      <c r="E12" s="192"/>
      <c r="F12" s="190"/>
      <c r="G12" s="190"/>
      <c r="H12" s="191"/>
      <c r="I12" s="193"/>
      <c r="J12" s="181"/>
      <c r="K12" s="196"/>
      <c r="L12" s="169"/>
      <c r="M12" s="162"/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 ht="15">
      <c r="A13" s="162">
        <v>11</v>
      </c>
      <c r="B13" s="190"/>
      <c r="C13" s="190"/>
      <c r="D13" s="191"/>
      <c r="E13" s="192"/>
      <c r="F13" s="190"/>
      <c r="G13" s="190"/>
      <c r="H13" s="191"/>
      <c r="I13" s="193"/>
      <c r="J13" s="181"/>
      <c r="K13" s="196"/>
      <c r="L13" s="169"/>
      <c r="M13" s="162"/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 ht="15">
      <c r="A14" s="2">
        <v>12</v>
      </c>
      <c r="B14" s="190"/>
      <c r="C14" s="190"/>
      <c r="D14" s="203"/>
      <c r="E14" s="192"/>
      <c r="F14" s="190"/>
      <c r="G14" s="190"/>
      <c r="H14" s="203"/>
      <c r="I14" s="193"/>
      <c r="J14" s="181"/>
      <c r="K14" s="196"/>
      <c r="L14" s="169"/>
      <c r="M14" s="162"/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>
      <c r="A15" s="2">
        <v>13</v>
      </c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197</v>
      </c>
      <c r="T20" t="s">
        <v>202</v>
      </c>
    </row>
    <row r="21" spans="2:24">
      <c r="Q21" s="36">
        <v>2</v>
      </c>
      <c r="R21" s="35" t="s">
        <v>198</v>
      </c>
      <c r="T21" t="s">
        <v>203</v>
      </c>
    </row>
    <row r="22" spans="2:24">
      <c r="Q22" s="36">
        <v>3</v>
      </c>
      <c r="R22" s="35" t="s">
        <v>199</v>
      </c>
      <c r="T22" t="s">
        <v>204</v>
      </c>
    </row>
    <row r="23" spans="2:24">
      <c r="Q23" s="36">
        <v>4</v>
      </c>
      <c r="R23" s="35" t="s">
        <v>200</v>
      </c>
      <c r="T23" t="s">
        <v>205</v>
      </c>
    </row>
    <row r="24" spans="2:24">
      <c r="Q24" s="36">
        <v>5</v>
      </c>
      <c r="R24" s="35" t="s">
        <v>201</v>
      </c>
      <c r="T24" t="s">
        <v>206</v>
      </c>
    </row>
    <row r="26" spans="2:24" ht="15">
      <c r="B26" s="181" t="s">
        <v>444</v>
      </c>
      <c r="C26" s="181" t="s">
        <v>361</v>
      </c>
      <c r="D26" s="181" t="s">
        <v>362</v>
      </c>
      <c r="E26" s="181">
        <v>23680</v>
      </c>
      <c r="F26" s="190" t="s">
        <v>363</v>
      </c>
      <c r="G26" s="181" t="s">
        <v>364</v>
      </c>
      <c r="H26" s="181">
        <v>615050713</v>
      </c>
      <c r="I26" s="181">
        <v>953582704</v>
      </c>
      <c r="J26" s="181" t="s">
        <v>365</v>
      </c>
      <c r="K26" s="196" t="s">
        <v>507</v>
      </c>
      <c r="L26" s="169">
        <v>44317</v>
      </c>
      <c r="M26" s="162">
        <v>195</v>
      </c>
    </row>
    <row r="27" spans="2:24" ht="15">
      <c r="B27" s="190" t="s">
        <v>460</v>
      </c>
      <c r="C27" s="190" t="s">
        <v>454</v>
      </c>
      <c r="D27" s="190" t="s">
        <v>455</v>
      </c>
      <c r="E27" s="192" t="s">
        <v>456</v>
      </c>
      <c r="F27" s="190" t="s">
        <v>363</v>
      </c>
      <c r="G27" s="190" t="s">
        <v>364</v>
      </c>
      <c r="H27" s="199" t="s">
        <v>457</v>
      </c>
      <c r="I27" s="199" t="s">
        <v>458</v>
      </c>
      <c r="J27" s="166" t="s">
        <v>459</v>
      </c>
      <c r="K27" s="196" t="s">
        <v>508</v>
      </c>
      <c r="L27" s="170">
        <v>44436</v>
      </c>
      <c r="M27" s="162">
        <v>195</v>
      </c>
      <c r="N27" s="94">
        <v>2</v>
      </c>
      <c r="O27" s="94" t="s">
        <v>218</v>
      </c>
      <c r="P27" s="94"/>
    </row>
    <row r="28" spans="2:24" ht="15">
      <c r="B28" s="181" t="s">
        <v>462</v>
      </c>
      <c r="C28" s="181" t="s">
        <v>463</v>
      </c>
      <c r="D28" s="181" t="s">
        <v>464</v>
      </c>
      <c r="E28" s="181"/>
      <c r="F28" s="190" t="s">
        <v>465</v>
      </c>
      <c r="G28" s="181" t="s">
        <v>314</v>
      </c>
      <c r="H28" s="213" t="s">
        <v>466</v>
      </c>
      <c r="I28" s="181"/>
      <c r="J28" s="181" t="s">
        <v>467</v>
      </c>
      <c r="K28" s="196" t="s">
        <v>505</v>
      </c>
      <c r="L28" s="169">
        <v>44267</v>
      </c>
      <c r="M28" s="162">
        <v>195</v>
      </c>
      <c r="N28" s="94"/>
      <c r="O28" s="99"/>
      <c r="P28" s="94"/>
    </row>
    <row r="29" spans="2:24" ht="15">
      <c r="B29" s="181" t="s">
        <v>444</v>
      </c>
      <c r="C29" s="181" t="s">
        <v>361</v>
      </c>
      <c r="D29" s="181" t="s">
        <v>362</v>
      </c>
      <c r="E29" s="181">
        <v>23680</v>
      </c>
      <c r="F29" s="190" t="s">
        <v>363</v>
      </c>
      <c r="G29" s="181" t="s">
        <v>364</v>
      </c>
      <c r="H29" s="181">
        <v>615050713</v>
      </c>
      <c r="I29" s="181">
        <v>953582704</v>
      </c>
      <c r="J29" s="181" t="s">
        <v>365</v>
      </c>
      <c r="K29" s="196" t="s">
        <v>506</v>
      </c>
      <c r="L29" s="169">
        <v>44316</v>
      </c>
      <c r="M29" s="162">
        <v>195</v>
      </c>
      <c r="N29" s="94"/>
      <c r="O29" s="99"/>
      <c r="P29" s="94"/>
      <c r="V29" s="108" t="s">
        <v>286</v>
      </c>
      <c r="W29" s="108">
        <v>1</v>
      </c>
      <c r="X29" s="111"/>
    </row>
    <row r="30" spans="2:24" ht="15">
      <c r="B30" s="190" t="s">
        <v>445</v>
      </c>
      <c r="C30" s="190" t="s">
        <v>366</v>
      </c>
      <c r="D30" s="191" t="s">
        <v>440</v>
      </c>
      <c r="E30" s="192" t="s">
        <v>367</v>
      </c>
      <c r="F30" s="190" t="s">
        <v>368</v>
      </c>
      <c r="G30" s="190" t="s">
        <v>317</v>
      </c>
      <c r="H30" s="197">
        <v>671885076</v>
      </c>
      <c r="I30" s="190"/>
      <c r="J30" s="194" t="s">
        <v>369</v>
      </c>
      <c r="K30" s="196" t="s">
        <v>509</v>
      </c>
      <c r="L30" s="170">
        <v>44344</v>
      </c>
      <c r="M30" s="162">
        <v>195</v>
      </c>
      <c r="P30" s="95" t="s">
        <v>14</v>
      </c>
      <c r="Q30" s="156" t="s">
        <v>14</v>
      </c>
      <c r="R30" s="35" t="s">
        <v>501</v>
      </c>
      <c r="V30" s="111">
        <v>1</v>
      </c>
      <c r="W30" s="187" t="s">
        <v>297</v>
      </c>
      <c r="X30" s="108"/>
    </row>
    <row r="31" spans="2:24" ht="15">
      <c r="B31" s="190" t="s">
        <v>446</v>
      </c>
      <c r="C31" s="190" t="s">
        <v>370</v>
      </c>
      <c r="D31" s="190" t="s">
        <v>371</v>
      </c>
      <c r="E31" s="192" t="s">
        <v>372</v>
      </c>
      <c r="F31" s="190" t="s">
        <v>373</v>
      </c>
      <c r="G31" s="190" t="s">
        <v>374</v>
      </c>
      <c r="H31" s="198" t="s">
        <v>375</v>
      </c>
      <c r="I31" s="193"/>
      <c r="J31" s="180" t="s">
        <v>376</v>
      </c>
      <c r="K31" s="196" t="s">
        <v>510</v>
      </c>
      <c r="L31" s="170">
        <v>44358</v>
      </c>
      <c r="M31" s="162">
        <v>195</v>
      </c>
      <c r="P31" s="98">
        <v>1</v>
      </c>
      <c r="Q31" s="157" t="str">
        <f>VLOOKUP(P31,K41:M60,3)</f>
        <v xml:space="preserve"> </v>
      </c>
      <c r="R31" s="218">
        <f>' Boletín de Inscripción '!$AA$60</f>
        <v>0</v>
      </c>
      <c r="V31" s="111">
        <v>2</v>
      </c>
      <c r="W31" s="111" t="s">
        <v>287</v>
      </c>
      <c r="X31" s="111" t="s">
        <v>213</v>
      </c>
    </row>
    <row r="32" spans="2:24" ht="15">
      <c r="B32" s="190" t="s">
        <v>448</v>
      </c>
      <c r="C32" s="190" t="s">
        <v>382</v>
      </c>
      <c r="D32" s="191" t="s">
        <v>383</v>
      </c>
      <c r="E32" s="192" t="s">
        <v>384</v>
      </c>
      <c r="F32" s="190" t="s">
        <v>385</v>
      </c>
      <c r="G32" s="190" t="s">
        <v>316</v>
      </c>
      <c r="H32" s="191" t="s">
        <v>386</v>
      </c>
      <c r="I32" s="193"/>
      <c r="J32" s="180" t="s">
        <v>439</v>
      </c>
      <c r="K32" s="196" t="s">
        <v>511</v>
      </c>
      <c r="L32" s="170">
        <v>44379</v>
      </c>
      <c r="M32" s="162">
        <v>195</v>
      </c>
      <c r="P32" s="155" t="s">
        <v>279</v>
      </c>
      <c r="R32" s="35" t="str">
        <f>IF(R31&lt;=49,"AGRUPACIÓN I",IF(R31&lt;=89,"AGRUPACIÓN II",IF(R31&lt;=119,"AGRUPACIÓN III",IF(R31&lt;=149,"AGRUPACIÓN IV",IF(R31&lt;=179,"AGRUPACIÓN V",IF(R31&lt;=209,"AGRUPACIÓN VI",IF(R31&lt;=229,"AGRUPACIÓN VII",IF(R31&lt;=249,"AGRUPACIÓN VIII",IF(R31&lt;=269,"AGRUPACIÓN IX","AGRUPACIÓN X")))))))))</f>
        <v>AGRUPACIÓN I</v>
      </c>
      <c r="V32" s="111">
        <v>3</v>
      </c>
      <c r="W32" s="111" t="s">
        <v>288</v>
      </c>
      <c r="X32" s="111" t="s">
        <v>212</v>
      </c>
    </row>
    <row r="33" spans="2:24" ht="15">
      <c r="B33" s="181" t="s">
        <v>447</v>
      </c>
      <c r="C33" s="181" t="s">
        <v>377</v>
      </c>
      <c r="D33" s="181" t="s">
        <v>378</v>
      </c>
      <c r="E33" s="181">
        <v>29566</v>
      </c>
      <c r="F33" s="181" t="s">
        <v>379</v>
      </c>
      <c r="G33" s="181" t="s">
        <v>374</v>
      </c>
      <c r="H33" s="181" t="s">
        <v>380</v>
      </c>
      <c r="I33" s="181"/>
      <c r="J33" s="180" t="s">
        <v>381</v>
      </c>
      <c r="K33" s="195" t="s">
        <v>512</v>
      </c>
      <c r="L33" s="169">
        <v>44435</v>
      </c>
      <c r="M33" s="162">
        <v>195</v>
      </c>
      <c r="P33" s="155">
        <f>VLOOKUP(P31,K41:O60,4)</f>
        <v>0</v>
      </c>
      <c r="V33" s="111">
        <v>4</v>
      </c>
      <c r="W33" s="111" t="s">
        <v>289</v>
      </c>
      <c r="X33" s="111" t="s">
        <v>284</v>
      </c>
    </row>
    <row r="34" spans="2:24" ht="15">
      <c r="B34" s="181" t="s">
        <v>449</v>
      </c>
      <c r="C34" s="200" t="s">
        <v>387</v>
      </c>
      <c r="D34" s="200" t="s">
        <v>388</v>
      </c>
      <c r="E34" s="200">
        <v>4700</v>
      </c>
      <c r="F34" s="200" t="s">
        <v>389</v>
      </c>
      <c r="G34" s="200" t="s">
        <v>216</v>
      </c>
      <c r="H34" s="200">
        <v>606430525</v>
      </c>
      <c r="I34" s="200"/>
      <c r="J34" s="201" t="s">
        <v>390</v>
      </c>
      <c r="K34" s="196" t="s">
        <v>513</v>
      </c>
      <c r="L34" s="170">
        <v>44456</v>
      </c>
      <c r="M34" s="162">
        <v>195</v>
      </c>
      <c r="P34" s="107" t="s">
        <v>302</v>
      </c>
      <c r="V34" s="111">
        <v>5</v>
      </c>
      <c r="W34" s="111" t="s">
        <v>290</v>
      </c>
      <c r="X34" s="111" t="s">
        <v>285</v>
      </c>
    </row>
    <row r="35" spans="2:24" ht="15">
      <c r="B35" s="190" t="s">
        <v>450</v>
      </c>
      <c r="C35" s="190" t="s">
        <v>310</v>
      </c>
      <c r="D35" s="191" t="s">
        <v>311</v>
      </c>
      <c r="E35" s="192" t="s">
        <v>312</v>
      </c>
      <c r="F35" s="190" t="s">
        <v>313</v>
      </c>
      <c r="G35" s="190" t="s">
        <v>314</v>
      </c>
      <c r="H35" s="191" t="s">
        <v>318</v>
      </c>
      <c r="I35" s="193"/>
      <c r="J35" s="194" t="s">
        <v>315</v>
      </c>
      <c r="K35" s="196" t="s">
        <v>515</v>
      </c>
      <c r="L35" s="169">
        <v>44470</v>
      </c>
      <c r="M35" s="162">
        <v>195</v>
      </c>
      <c r="P35" s="111">
        <f>IF(cc&lt;=1400,1,IF(cc&lt;=1600,2,IF(cc&lt;=2000,3,IF(cc&lt;=3500,4,5))))</f>
        <v>1</v>
      </c>
      <c r="V35" s="111">
        <v>6</v>
      </c>
      <c r="W35" s="111" t="s">
        <v>291</v>
      </c>
      <c r="X35" s="111" t="s">
        <v>202</v>
      </c>
    </row>
    <row r="36" spans="2:24" ht="16">
      <c r="B36" s="190" t="s">
        <v>451</v>
      </c>
      <c r="C36" s="190" t="s">
        <v>391</v>
      </c>
      <c r="D36" s="190" t="s">
        <v>392</v>
      </c>
      <c r="E36" s="202" t="s">
        <v>393</v>
      </c>
      <c r="F36" s="190" t="s">
        <v>394</v>
      </c>
      <c r="G36" s="190" t="s">
        <v>216</v>
      </c>
      <c r="H36" s="202">
        <v>678313106</v>
      </c>
      <c r="I36" s="202"/>
      <c r="J36" s="194" t="s">
        <v>395</v>
      </c>
      <c r="K36" s="196" t="s">
        <v>516</v>
      </c>
      <c r="L36" s="169">
        <v>44484</v>
      </c>
      <c r="M36" s="162">
        <v>195</v>
      </c>
      <c r="P36" s="107" t="s">
        <v>303</v>
      </c>
      <c r="V36" s="111">
        <v>7</v>
      </c>
      <c r="W36" s="111" t="s">
        <v>292</v>
      </c>
      <c r="X36" s="111" t="s">
        <v>203</v>
      </c>
    </row>
    <row r="37" spans="2:24" ht="15">
      <c r="B37" s="181" t="s">
        <v>453</v>
      </c>
      <c r="C37" s="190" t="s">
        <v>310</v>
      </c>
      <c r="D37" s="191" t="s">
        <v>311</v>
      </c>
      <c r="E37" s="192" t="s">
        <v>312</v>
      </c>
      <c r="F37" s="190" t="s">
        <v>313</v>
      </c>
      <c r="G37" s="190" t="s">
        <v>314</v>
      </c>
      <c r="H37" s="191" t="s">
        <v>318</v>
      </c>
      <c r="I37" s="193"/>
      <c r="J37" s="194" t="s">
        <v>315</v>
      </c>
      <c r="K37" s="196" t="s">
        <v>517</v>
      </c>
      <c r="L37" s="169">
        <v>44498</v>
      </c>
      <c r="M37" s="162">
        <v>195</v>
      </c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293</v>
      </c>
      <c r="X37" s="111" t="s">
        <v>205</v>
      </c>
    </row>
    <row r="38" spans="2:24" ht="15">
      <c r="B38" s="190" t="s">
        <v>514</v>
      </c>
      <c r="C38" s="190" t="s">
        <v>310</v>
      </c>
      <c r="D38" s="191" t="s">
        <v>311</v>
      </c>
      <c r="E38" s="192" t="s">
        <v>312</v>
      </c>
      <c r="F38" s="190" t="s">
        <v>313</v>
      </c>
      <c r="G38" s="190" t="s">
        <v>314</v>
      </c>
      <c r="H38" s="191" t="s">
        <v>318</v>
      </c>
      <c r="I38" s="193"/>
      <c r="J38" s="194" t="s">
        <v>315</v>
      </c>
      <c r="K38" s="196" t="s">
        <v>518</v>
      </c>
      <c r="L38" s="169">
        <v>44512</v>
      </c>
      <c r="M38" s="162">
        <v>195</v>
      </c>
      <c r="P38" s="111" t="s">
        <v>226</v>
      </c>
      <c r="T38" s="66"/>
      <c r="V38" s="111">
        <v>9</v>
      </c>
      <c r="W38" s="111" t="s">
        <v>294</v>
      </c>
      <c r="X38" s="111" t="s">
        <v>219</v>
      </c>
    </row>
    <row r="39" spans="2:24" ht="15">
      <c r="B39" s="190" t="s">
        <v>452</v>
      </c>
      <c r="C39" s="190" t="s">
        <v>396</v>
      </c>
      <c r="D39" s="203" t="s">
        <v>397</v>
      </c>
      <c r="E39" s="192" t="s">
        <v>398</v>
      </c>
      <c r="F39" s="190" t="s">
        <v>399</v>
      </c>
      <c r="G39" s="190" t="s">
        <v>317</v>
      </c>
      <c r="H39" s="203">
        <v>610016535</v>
      </c>
      <c r="I39" s="193"/>
      <c r="J39" s="204" t="s">
        <v>400</v>
      </c>
      <c r="K39" s="196" t="s">
        <v>521</v>
      </c>
      <c r="L39" s="169">
        <v>44526</v>
      </c>
      <c r="M39" s="162">
        <v>195</v>
      </c>
      <c r="P39" s="111" t="str">
        <f>IF(P33=0,"",IF(P33="AGRUPACIÓN II",VLOOKUP(P33,$P$41:$U$55,MATCH(DIVISION,$P$40:$U$40,0),0),VLOOKUP(P33,$P$41:$U$55,MATCH(DHF,$P$40:$U$40,0),0)))</f>
        <v/>
      </c>
      <c r="Q39" s="188">
        <v>1400</v>
      </c>
      <c r="R39" s="153">
        <v>1600</v>
      </c>
      <c r="S39" s="153">
        <v>2000</v>
      </c>
      <c r="T39" s="153">
        <v>3500</v>
      </c>
      <c r="U39" s="189" t="s">
        <v>357</v>
      </c>
      <c r="V39" s="111">
        <v>10</v>
      </c>
      <c r="W39" s="111" t="s">
        <v>295</v>
      </c>
      <c r="X39" s="111" t="s">
        <v>220</v>
      </c>
    </row>
    <row r="40" spans="2:24">
      <c r="K40" s="109"/>
      <c r="L40" s="110" t="s">
        <v>14</v>
      </c>
      <c r="M40" s="110"/>
      <c r="N40" s="35"/>
      <c r="P40" s="206"/>
      <c r="Q40" s="207">
        <v>1</v>
      </c>
      <c r="R40" s="207">
        <v>2</v>
      </c>
      <c r="S40" s="207">
        <v>3</v>
      </c>
      <c r="T40" s="208">
        <v>4</v>
      </c>
      <c r="U40" s="208">
        <v>5</v>
      </c>
    </row>
    <row r="41" spans="2:24">
      <c r="K41" s="109">
        <v>1</v>
      </c>
      <c r="L41" s="110" t="s">
        <v>214</v>
      </c>
      <c r="M41" s="110" t="s">
        <v>36</v>
      </c>
      <c r="N41" s="66"/>
      <c r="P41" s="209" t="s">
        <v>229</v>
      </c>
      <c r="Q41" s="206" t="s">
        <v>202</v>
      </c>
      <c r="R41" s="206" t="s">
        <v>203</v>
      </c>
      <c r="S41" s="206" t="s">
        <v>203</v>
      </c>
      <c r="T41" s="210" t="s">
        <v>203</v>
      </c>
      <c r="U41" s="210" t="s">
        <v>203</v>
      </c>
    </row>
    <row r="42" spans="2:24">
      <c r="K42" s="109">
        <v>2</v>
      </c>
      <c r="L42" s="110" t="s">
        <v>352</v>
      </c>
      <c r="M42" s="110" t="s">
        <v>212</v>
      </c>
      <c r="N42" s="125" t="str">
        <f>IF(cc&gt;=2000,"AGRUPACIÓN III",(IF(cc&gt;=1600,"AGRUPACIÓN II","AGRUPACIÓN I")))</f>
        <v>AGRUPACIÓN I</v>
      </c>
      <c r="O42" s="125"/>
      <c r="P42" s="209" t="s">
        <v>230</v>
      </c>
      <c r="Q42" s="206"/>
      <c r="R42" s="206" t="s">
        <v>205</v>
      </c>
      <c r="S42" s="206" t="s">
        <v>205</v>
      </c>
      <c r="T42" s="210" t="s">
        <v>219</v>
      </c>
      <c r="U42" s="210" t="s">
        <v>219</v>
      </c>
    </row>
    <row r="43" spans="2:24">
      <c r="K43" s="109">
        <v>3</v>
      </c>
      <c r="L43" s="110" t="s">
        <v>353</v>
      </c>
      <c r="M43" s="110" t="s">
        <v>213</v>
      </c>
      <c r="N43" s="125" t="str">
        <f>IF(cc&gt;=2000,"AGRUPACIÓN VI",(IF(cc&gt;=1600,"AGRUPACIÓN V","AGRUPACIÓN IV")))</f>
        <v>AGRUPACIÓN IV</v>
      </c>
      <c r="O43" s="125"/>
      <c r="P43" s="209" t="s">
        <v>232</v>
      </c>
      <c r="Q43" s="206"/>
      <c r="R43" s="206"/>
      <c r="S43" s="206" t="s">
        <v>220</v>
      </c>
      <c r="T43" s="206" t="s">
        <v>220</v>
      </c>
      <c r="U43" s="206" t="s">
        <v>220</v>
      </c>
    </row>
    <row r="44" spans="2:24">
      <c r="K44" s="109">
        <v>4</v>
      </c>
      <c r="L44" s="110" t="s">
        <v>345</v>
      </c>
      <c r="M44" s="110" t="s">
        <v>346</v>
      </c>
      <c r="N44" s="125" t="str">
        <f>IF(cc&gt;=1400,"AGRUPACIÓN II","AGRUPACIÓN I")</f>
        <v>AGRUPACIÓN I</v>
      </c>
      <c r="O44" s="125"/>
      <c r="P44" s="209" t="s">
        <v>300</v>
      </c>
      <c r="Q44" s="206" t="s">
        <v>221</v>
      </c>
      <c r="R44" s="206" t="s">
        <v>221</v>
      </c>
      <c r="S44" s="206" t="s">
        <v>222</v>
      </c>
      <c r="T44" s="206" t="s">
        <v>222</v>
      </c>
      <c r="U44" s="206" t="s">
        <v>222</v>
      </c>
    </row>
    <row r="45" spans="2:24">
      <c r="K45" s="109">
        <v>5</v>
      </c>
      <c r="L45" s="110" t="s">
        <v>355</v>
      </c>
      <c r="M45" s="110" t="s">
        <v>356</v>
      </c>
      <c r="N45" s="125" t="str">
        <f>IF(CILINDRADA&gt;=1800,"AGRUPACIÓN VI","AGRUPACIÓN V")</f>
        <v>AGRUPACIÓN V</v>
      </c>
      <c r="O45" s="125"/>
      <c r="P45" s="209" t="s">
        <v>301</v>
      </c>
      <c r="Q45" s="206" t="s">
        <v>223</v>
      </c>
      <c r="R45" s="206" t="s">
        <v>223</v>
      </c>
      <c r="S45" s="206" t="s">
        <v>223</v>
      </c>
      <c r="T45" s="206" t="s">
        <v>224</v>
      </c>
      <c r="U45" s="206" t="s">
        <v>224</v>
      </c>
    </row>
    <row r="46" spans="2:24">
      <c r="K46" s="109">
        <v>6</v>
      </c>
      <c r="L46" s="110" t="s">
        <v>351</v>
      </c>
      <c r="M46" s="110" t="s">
        <v>354</v>
      </c>
      <c r="N46" s="125" t="str">
        <f>IF(CILINDRADA&gt;=1750,"AGRUPACIÓN III","AGRUPACIÓN II")</f>
        <v>AGRUPACIÓN II</v>
      </c>
      <c r="O46" s="125"/>
      <c r="P46" s="209" t="s">
        <v>323</v>
      </c>
      <c r="Q46" s="206" t="s">
        <v>225</v>
      </c>
      <c r="R46" s="206" t="s">
        <v>225</v>
      </c>
      <c r="S46" s="206" t="s">
        <v>225</v>
      </c>
      <c r="T46" s="206" t="s">
        <v>225</v>
      </c>
      <c r="U46" s="206" t="s">
        <v>225</v>
      </c>
    </row>
    <row r="47" spans="2:24">
      <c r="K47" s="109">
        <v>7</v>
      </c>
      <c r="L47" s="110" t="s">
        <v>347</v>
      </c>
      <c r="M47" s="110" t="s">
        <v>348</v>
      </c>
      <c r="N47" s="125" t="str">
        <f>IF(cc&gt;=2000,"AGRUPACIÓN V","AGRUPACIÓN IV")</f>
        <v>AGRUPACIÓN IV</v>
      </c>
      <c r="O47" s="125"/>
      <c r="P47" s="209" t="s">
        <v>401</v>
      </c>
      <c r="Q47" s="206" t="s">
        <v>324</v>
      </c>
      <c r="R47" s="206" t="s">
        <v>324</v>
      </c>
      <c r="S47" s="206" t="s">
        <v>324</v>
      </c>
      <c r="T47" s="206" t="s">
        <v>324</v>
      </c>
      <c r="U47" s="206" t="s">
        <v>324</v>
      </c>
    </row>
    <row r="48" spans="2:24">
      <c r="K48" s="109">
        <v>8</v>
      </c>
      <c r="L48" s="110" t="s">
        <v>350</v>
      </c>
      <c r="M48" s="110" t="s">
        <v>349</v>
      </c>
      <c r="N48" s="125" t="str">
        <f>IF(CILINDRADA&gt;=1500,"AGRUPACIÓN III","AGRUPACIÓN II")</f>
        <v>AGRUPACIÓN II</v>
      </c>
      <c r="O48" s="125"/>
      <c r="P48" s="209" t="s">
        <v>402</v>
      </c>
      <c r="Q48" s="206" t="s">
        <v>358</v>
      </c>
      <c r="R48" s="206" t="s">
        <v>358</v>
      </c>
      <c r="S48" s="206" t="s">
        <v>358</v>
      </c>
      <c r="T48" s="206" t="s">
        <v>358</v>
      </c>
      <c r="U48" s="206" t="s">
        <v>358</v>
      </c>
    </row>
    <row r="49" spans="11:22">
      <c r="K49" s="109">
        <v>9</v>
      </c>
      <c r="L49" s="110" t="s">
        <v>434</v>
      </c>
      <c r="M49" s="110" t="s">
        <v>435</v>
      </c>
      <c r="N49" s="125" t="s">
        <v>301</v>
      </c>
      <c r="O49" s="125"/>
      <c r="P49" s="209" t="s">
        <v>403</v>
      </c>
      <c r="Q49" s="206" t="s">
        <v>359</v>
      </c>
      <c r="R49" s="206" t="s">
        <v>360</v>
      </c>
      <c r="S49" s="206"/>
      <c r="T49" s="206"/>
      <c r="U49" s="206"/>
    </row>
    <row r="50" spans="11:22">
      <c r="K50" s="109">
        <v>10</v>
      </c>
      <c r="L50" s="110" t="s">
        <v>436</v>
      </c>
      <c r="M50" s="110" t="s">
        <v>436</v>
      </c>
      <c r="N50" s="125" t="s">
        <v>323</v>
      </c>
      <c r="O50" s="125"/>
      <c r="P50" s="209" t="s">
        <v>404</v>
      </c>
      <c r="Q50" s="210" t="s">
        <v>425</v>
      </c>
      <c r="R50" s="210" t="s">
        <v>425</v>
      </c>
      <c r="S50" s="210" t="s">
        <v>425</v>
      </c>
      <c r="T50" s="206"/>
      <c r="U50" s="206"/>
    </row>
    <row r="51" spans="11:22">
      <c r="K51" s="109">
        <v>11</v>
      </c>
      <c r="L51" s="110" t="s">
        <v>437</v>
      </c>
      <c r="M51" s="110" t="s">
        <v>438</v>
      </c>
      <c r="N51" s="205" t="str">
        <f>IF(cc&gt;=1600,"AGRUPACIÓN VI","AGRUPACIÓN V")</f>
        <v>AGRUPACIÓN V</v>
      </c>
      <c r="O51" s="125"/>
      <c r="P51" s="211" t="s">
        <v>405</v>
      </c>
      <c r="Q51" s="210" t="s">
        <v>415</v>
      </c>
      <c r="R51" s="210" t="s">
        <v>416</v>
      </c>
      <c r="S51" s="206" t="s">
        <v>417</v>
      </c>
      <c r="T51" s="206" t="s">
        <v>418</v>
      </c>
      <c r="U51" s="206" t="s">
        <v>418</v>
      </c>
    </row>
    <row r="52" spans="11:22">
      <c r="K52" s="109">
        <v>12</v>
      </c>
      <c r="L52" s="110" t="s">
        <v>432</v>
      </c>
      <c r="M52" s="110" t="s">
        <v>433</v>
      </c>
      <c r="N52" s="125" t="s">
        <v>401</v>
      </c>
      <c r="O52" s="125"/>
      <c r="P52" s="211" t="s">
        <v>406</v>
      </c>
      <c r="Q52" s="210" t="s">
        <v>423</v>
      </c>
      <c r="R52" s="210" t="s">
        <v>423</v>
      </c>
      <c r="S52" s="210" t="s">
        <v>423</v>
      </c>
      <c r="T52" s="210" t="s">
        <v>423</v>
      </c>
      <c r="U52" s="210" t="s">
        <v>423</v>
      </c>
    </row>
    <row r="53" spans="11:22">
      <c r="K53" s="109">
        <v>13</v>
      </c>
      <c r="L53" s="110" t="s">
        <v>430</v>
      </c>
      <c r="M53" s="110" t="s">
        <v>431</v>
      </c>
      <c r="N53" s="125" t="s">
        <v>402</v>
      </c>
      <c r="O53" s="125"/>
      <c r="P53" s="211" t="s">
        <v>420</v>
      </c>
      <c r="Q53" s="210" t="s">
        <v>421</v>
      </c>
      <c r="R53" s="210" t="s">
        <v>421</v>
      </c>
      <c r="S53" s="210" t="s">
        <v>421</v>
      </c>
      <c r="T53" s="210" t="s">
        <v>422</v>
      </c>
      <c r="U53" s="210" t="s">
        <v>422</v>
      </c>
    </row>
    <row r="54" spans="11:22">
      <c r="K54" s="109">
        <v>14</v>
      </c>
      <c r="L54" s="110" t="s">
        <v>427</v>
      </c>
      <c r="M54" s="110" t="s">
        <v>428</v>
      </c>
      <c r="N54" s="125" t="str">
        <f>IF(CILINDRADA&gt;=1600,"AGRUPACIÓN VIII","AGRUPACIÓN XIII")</f>
        <v>AGRUPACIÓN XIII</v>
      </c>
      <c r="O54" s="125"/>
      <c r="P54" s="211" t="s">
        <v>407</v>
      </c>
      <c r="Q54" s="210" t="s">
        <v>413</v>
      </c>
      <c r="R54" s="210" t="s">
        <v>412</v>
      </c>
      <c r="S54" s="210" t="s">
        <v>412</v>
      </c>
      <c r="T54" s="210" t="s">
        <v>412</v>
      </c>
      <c r="U54" s="210" t="s">
        <v>412</v>
      </c>
    </row>
    <row r="55" spans="11:22">
      <c r="K55" s="109">
        <v>15</v>
      </c>
      <c r="L55" s="110" t="s">
        <v>426</v>
      </c>
      <c r="M55" s="110" t="s">
        <v>231</v>
      </c>
      <c r="N55" s="125" t="str">
        <f>IF(cc&gt;=1600,"AGRUPACIÓN X","AGRUPACIÓN IX")</f>
        <v>AGRUPACIÓN IX</v>
      </c>
      <c r="O55" s="125"/>
      <c r="P55" s="211"/>
      <c r="Q55" s="210"/>
      <c r="R55" s="210"/>
      <c r="S55" s="210"/>
      <c r="T55" s="210"/>
      <c r="U55" s="210"/>
    </row>
    <row r="56" spans="11:22">
      <c r="K56" s="109">
        <v>16</v>
      </c>
      <c r="L56" s="110" t="s">
        <v>419</v>
      </c>
      <c r="M56" s="110" t="s">
        <v>424</v>
      </c>
      <c r="N56" s="205" t="str">
        <f>IF(cc&gt;=2700,"AGRUPACIÓN VIII",(IF(cc&gt;=1600,"AGRUPACIÓN XIII","AGRUPACIÓN XII")))</f>
        <v>AGRUPACIÓN XII</v>
      </c>
      <c r="O56" s="125"/>
    </row>
    <row r="57" spans="11:22">
      <c r="K57" s="109">
        <v>17</v>
      </c>
      <c r="L57" s="110" t="s">
        <v>322</v>
      </c>
      <c r="M57" s="110" t="s">
        <v>414</v>
      </c>
      <c r="N57" s="205" t="s">
        <v>406</v>
      </c>
      <c r="O57" s="125"/>
    </row>
    <row r="58" spans="11:22">
      <c r="K58" s="109">
        <v>18</v>
      </c>
      <c r="L58" s="110" t="s">
        <v>411</v>
      </c>
      <c r="M58" s="110" t="s">
        <v>410</v>
      </c>
      <c r="N58" s="205" t="s">
        <v>407</v>
      </c>
      <c r="O58" s="125"/>
    </row>
    <row r="59" spans="11:22" ht="14">
      <c r="K59" s="109">
        <v>19</v>
      </c>
      <c r="L59" s="110" t="s">
        <v>408</v>
      </c>
      <c r="M59" s="110" t="s">
        <v>409</v>
      </c>
      <c r="N59" s="205" t="s">
        <v>407</v>
      </c>
      <c r="O59" s="125"/>
      <c r="Q59" s="215" t="s">
        <v>469</v>
      </c>
      <c r="R59" s="215" t="s">
        <v>470</v>
      </c>
      <c r="S59" s="215" t="s">
        <v>471</v>
      </c>
    </row>
    <row r="60" spans="11:22" ht="14">
      <c r="K60" s="109">
        <v>20</v>
      </c>
      <c r="L60" s="110"/>
      <c r="M60" s="110"/>
      <c r="N60" s="205"/>
      <c r="O60" s="125"/>
      <c r="Q60" s="216" t="s">
        <v>472</v>
      </c>
      <c r="R60" s="216">
        <v>5</v>
      </c>
      <c r="S60" s="216" t="s">
        <v>473</v>
      </c>
    </row>
    <row r="61" spans="11:22" ht="14">
      <c r="Q61" s="217" t="s">
        <v>474</v>
      </c>
      <c r="R61" s="217" t="s">
        <v>475</v>
      </c>
      <c r="S61" s="217" t="s">
        <v>476</v>
      </c>
      <c r="U61" s="35"/>
      <c r="V61" s="35"/>
    </row>
    <row r="62" spans="11:22" ht="14">
      <c r="Q62" s="216" t="s">
        <v>477</v>
      </c>
      <c r="R62" s="216" t="s">
        <v>478</v>
      </c>
      <c r="S62" s="216" t="s">
        <v>479</v>
      </c>
    </row>
    <row r="63" spans="11:22" ht="14">
      <c r="Q63" s="217" t="s">
        <v>480</v>
      </c>
      <c r="R63" s="217" t="s">
        <v>481</v>
      </c>
      <c r="S63" s="217" t="s">
        <v>482</v>
      </c>
    </row>
    <row r="64" spans="11:22" ht="14">
      <c r="N64" t="s">
        <v>429</v>
      </c>
      <c r="Q64" s="216" t="s">
        <v>483</v>
      </c>
      <c r="R64" s="216" t="s">
        <v>484</v>
      </c>
      <c r="S64" s="216" t="s">
        <v>485</v>
      </c>
    </row>
    <row r="65" spans="17:19" ht="14">
      <c r="Q65" s="217" t="s">
        <v>486</v>
      </c>
      <c r="R65" s="217" t="s">
        <v>487</v>
      </c>
      <c r="S65" s="217" t="s">
        <v>488</v>
      </c>
    </row>
    <row r="66" spans="17:19" ht="14">
      <c r="Q66" s="216" t="s">
        <v>489</v>
      </c>
      <c r="R66" s="216" t="s">
        <v>490</v>
      </c>
      <c r="S66" s="216" t="s">
        <v>491</v>
      </c>
    </row>
    <row r="67" spans="17:19" ht="14">
      <c r="Q67" s="217" t="s">
        <v>492</v>
      </c>
      <c r="R67" s="217" t="s">
        <v>493</v>
      </c>
      <c r="S67" s="217" t="s">
        <v>494</v>
      </c>
    </row>
    <row r="68" spans="17:19" ht="14">
      <c r="Q68" s="216" t="s">
        <v>495</v>
      </c>
      <c r="R68" s="216" t="s">
        <v>496</v>
      </c>
      <c r="S68" s="216" t="s">
        <v>497</v>
      </c>
    </row>
    <row r="69" spans="17:19" ht="14">
      <c r="Q69" s="217" t="s">
        <v>498</v>
      </c>
      <c r="R69" s="217" t="s">
        <v>499</v>
      </c>
      <c r="S69" s="217" t="s">
        <v>500</v>
      </c>
    </row>
  </sheetData>
  <mergeCells count="2">
    <mergeCell ref="A1:J1"/>
    <mergeCell ref="K1:M1"/>
  </mergeCells>
  <phoneticPr fontId="23" type="noConversion"/>
  <hyperlinks>
    <hyperlink ref="J38" r:id="rId1" xr:uid="{5981F2D5-E8F9-4B47-A44D-C1B442F35226}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 Antonio Gonzalez</cp:lastModifiedBy>
  <cp:lastPrinted>2014-01-27T19:45:34Z</cp:lastPrinted>
  <dcterms:created xsi:type="dcterms:W3CDTF">2006-10-27T17:07:54Z</dcterms:created>
  <dcterms:modified xsi:type="dcterms:W3CDTF">2024-10-03T11:56:37Z</dcterms:modified>
</cp:coreProperties>
</file>